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L:\Companies\SSCS\Business Plan\"/>
    </mc:Choice>
  </mc:AlternateContent>
  <xr:revisionPtr revIDLastSave="0" documentId="13_ncr:1_{E12130DD-F5CB-43A9-B13F-773E54F20B7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19" sheetId="7" r:id="rId1"/>
    <sheet name="2020" sheetId="22" r:id="rId2"/>
    <sheet name="2021" sheetId="8" r:id="rId3"/>
    <sheet name="2022" sheetId="11" r:id="rId4"/>
    <sheet name="2023" sheetId="12" r:id="rId5"/>
    <sheet name="2024" sheetId="18" r:id="rId6"/>
    <sheet name="2025" sheetId="19" r:id="rId7"/>
    <sheet name="2026" sheetId="20" r:id="rId8"/>
    <sheet name="2027" sheetId="21" r:id="rId9"/>
    <sheet name="2028" sheetId="23" r:id="rId10"/>
    <sheet name="2029" sheetId="24" r:id="rId11"/>
    <sheet name="2030" sheetId="25" r:id="rId12"/>
    <sheet name="2031" sheetId="26" r:id="rId13"/>
    <sheet name="2032" sheetId="27" r:id="rId14"/>
    <sheet name="2033" sheetId="28" r:id="rId15"/>
    <sheet name="2034" sheetId="29" r:id="rId16"/>
    <sheet name="2035" sheetId="30" r:id="rId17"/>
    <sheet name="2036" sheetId="31" r:id="rId18"/>
    <sheet name="2037" sheetId="32" r:id="rId19"/>
    <sheet name="2038" sheetId="33" r:id="rId20"/>
    <sheet name="2039" sheetId="34" r:id="rId21"/>
    <sheet name="2040" sheetId="35" r:id="rId22"/>
    <sheet name="2041" sheetId="36" r:id="rId23"/>
    <sheet name="2042" sheetId="37" r:id="rId24"/>
    <sheet name="2043" sheetId="38" r:id="rId25"/>
    <sheet name="2044" sheetId="40" r:id="rId26"/>
    <sheet name="2045" sheetId="41" r:id="rId27"/>
    <sheet name="2046" sheetId="42" r:id="rId28"/>
    <sheet name="2047" sheetId="43" r:id="rId29"/>
    <sheet name="2048" sheetId="44" r:id="rId30"/>
    <sheet name="2049" sheetId="45" r:id="rId31"/>
  </sheets>
  <definedNames>
    <definedName name="_xlnm.Print_Titles" localSheetId="0">'2019'!$4:$4</definedName>
    <definedName name="_xlnm.Print_Titles" localSheetId="1">'2020'!$4:$4</definedName>
    <definedName name="_xlnm.Print_Titles" localSheetId="2">'2021'!$4:$4</definedName>
    <definedName name="_xlnm.Print_Titles" localSheetId="3">'2022'!$4:$4</definedName>
    <definedName name="_xlnm.Print_Titles" localSheetId="4">'2023'!$4:$4</definedName>
    <definedName name="_xlnm.Print_Titles" localSheetId="5">'2024'!$4:$4</definedName>
    <definedName name="_xlnm.Print_Titles" localSheetId="6">'2025'!$4:$4</definedName>
    <definedName name="_xlnm.Print_Titles" localSheetId="7">'2026'!$4:$4</definedName>
    <definedName name="_xlnm.Print_Titles" localSheetId="8">'2027'!$4:$4</definedName>
    <definedName name="_xlnm.Print_Titles" localSheetId="9">'2028'!$4:$4</definedName>
    <definedName name="_xlnm.Print_Titles" localSheetId="10">'2029'!$4:$4</definedName>
    <definedName name="_xlnm.Print_Titles" localSheetId="11">'2030'!$4:$4</definedName>
    <definedName name="_xlnm.Print_Titles" localSheetId="12">'2031'!$4:$4</definedName>
    <definedName name="_xlnm.Print_Titles" localSheetId="13">'2032'!$4:$4</definedName>
    <definedName name="_xlnm.Print_Titles" localSheetId="14">'2033'!$4:$4</definedName>
    <definedName name="_xlnm.Print_Titles" localSheetId="15">'2034'!$4:$4</definedName>
    <definedName name="_xlnm.Print_Titles" localSheetId="16">'2035'!$4:$4</definedName>
    <definedName name="_xlnm.Print_Titles" localSheetId="17">'2036'!$4:$4</definedName>
    <definedName name="_xlnm.Print_Titles" localSheetId="18">'2037'!$4:$4</definedName>
    <definedName name="_xlnm.Print_Titles" localSheetId="19">'2038'!$4:$4</definedName>
    <definedName name="_xlnm.Print_Titles" localSheetId="20">'2039'!$4:$4</definedName>
    <definedName name="_xlnm.Print_Titles" localSheetId="21">'2040'!$4:$4</definedName>
    <definedName name="_xlnm.Print_Titles" localSheetId="22">'2041'!$4:$4</definedName>
    <definedName name="_xlnm.Print_Titles" localSheetId="23">'2042'!$4:$4</definedName>
    <definedName name="_xlnm.Print_Titles" localSheetId="24">'2043'!$4:$4</definedName>
    <definedName name="_xlnm.Print_Titles" localSheetId="25">'2044'!$4:$4</definedName>
    <definedName name="_xlnm.Print_Titles" localSheetId="26">'2045'!$4:$4</definedName>
    <definedName name="_xlnm.Print_Titles" localSheetId="27">'2046'!$4:$4</definedName>
    <definedName name="_xlnm.Print_Titles" localSheetId="28">'2047'!$4:$4</definedName>
    <definedName name="_xlnm.Print_Titles" localSheetId="29">'2048'!$4:$4</definedName>
    <definedName name="_xlnm.Print_Titles" localSheetId="30">'2049'!$4:$4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7" l="1"/>
  <c r="O22" i="7"/>
  <c r="N22" i="7"/>
  <c r="M22" i="7"/>
  <c r="L22" i="7"/>
  <c r="K22" i="7"/>
  <c r="J22" i="7"/>
  <c r="J34" i="7"/>
  <c r="D49" i="23" l="1"/>
  <c r="O9" i="45"/>
  <c r="N9" i="45"/>
  <c r="M9" i="45"/>
  <c r="L9" i="45"/>
  <c r="K9" i="45"/>
  <c r="J9" i="45"/>
  <c r="I9" i="45"/>
  <c r="H9" i="45"/>
  <c r="G9" i="45"/>
  <c r="F9" i="45"/>
  <c r="E9" i="45"/>
  <c r="D9" i="45"/>
  <c r="O9" i="44"/>
  <c r="N9" i="44"/>
  <c r="M9" i="44"/>
  <c r="L9" i="44"/>
  <c r="K9" i="44"/>
  <c r="J9" i="44"/>
  <c r="I9" i="44"/>
  <c r="H9" i="44"/>
  <c r="G9" i="44"/>
  <c r="F9" i="44"/>
  <c r="E9" i="44"/>
  <c r="D9" i="44"/>
  <c r="O9" i="43"/>
  <c r="N9" i="43"/>
  <c r="M9" i="43"/>
  <c r="L9" i="43"/>
  <c r="K9" i="43"/>
  <c r="J9" i="43"/>
  <c r="I9" i="43"/>
  <c r="H9" i="43"/>
  <c r="G9" i="43"/>
  <c r="F9" i="43"/>
  <c r="E9" i="43"/>
  <c r="D9" i="43"/>
  <c r="O9" i="42"/>
  <c r="N9" i="42"/>
  <c r="M9" i="42"/>
  <c r="L9" i="42"/>
  <c r="K9" i="42"/>
  <c r="J9" i="42"/>
  <c r="I9" i="42"/>
  <c r="H9" i="42"/>
  <c r="G9" i="42"/>
  <c r="F9" i="42"/>
  <c r="E9" i="42"/>
  <c r="D9" i="42"/>
  <c r="O9" i="41"/>
  <c r="N9" i="41"/>
  <c r="M9" i="41"/>
  <c r="L9" i="41"/>
  <c r="K9" i="41"/>
  <c r="J9" i="41"/>
  <c r="I9" i="41"/>
  <c r="H9" i="41"/>
  <c r="G9" i="41"/>
  <c r="F9" i="41"/>
  <c r="E9" i="41"/>
  <c r="D9" i="41"/>
  <c r="O9" i="40"/>
  <c r="N9" i="40"/>
  <c r="M9" i="40"/>
  <c r="L9" i="40"/>
  <c r="K9" i="40"/>
  <c r="J9" i="40"/>
  <c r="I9" i="40"/>
  <c r="H9" i="40"/>
  <c r="G9" i="40"/>
  <c r="F9" i="40"/>
  <c r="E9" i="40"/>
  <c r="D9" i="40"/>
  <c r="O9" i="38"/>
  <c r="N9" i="38"/>
  <c r="M9" i="38"/>
  <c r="L9" i="38"/>
  <c r="K9" i="38"/>
  <c r="J9" i="38"/>
  <c r="I9" i="38"/>
  <c r="H9" i="38"/>
  <c r="G9" i="38"/>
  <c r="F9" i="38"/>
  <c r="E9" i="38"/>
  <c r="D9" i="38"/>
  <c r="O9" i="37"/>
  <c r="N9" i="37"/>
  <c r="M9" i="37"/>
  <c r="L9" i="37"/>
  <c r="K9" i="37"/>
  <c r="J9" i="37"/>
  <c r="I9" i="37"/>
  <c r="H9" i="37"/>
  <c r="G9" i="37"/>
  <c r="F9" i="37"/>
  <c r="E9" i="37"/>
  <c r="D9" i="37"/>
  <c r="O9" i="36"/>
  <c r="N9" i="36"/>
  <c r="M9" i="36"/>
  <c r="L9" i="36"/>
  <c r="K9" i="36"/>
  <c r="J9" i="36"/>
  <c r="I9" i="36"/>
  <c r="H9" i="36"/>
  <c r="G9" i="36"/>
  <c r="F9" i="36"/>
  <c r="E9" i="36"/>
  <c r="D9" i="36"/>
  <c r="O9" i="35"/>
  <c r="N9" i="35"/>
  <c r="M9" i="35"/>
  <c r="L9" i="35"/>
  <c r="K9" i="35"/>
  <c r="J9" i="35"/>
  <c r="I9" i="35"/>
  <c r="H9" i="35"/>
  <c r="G9" i="35"/>
  <c r="F9" i="35"/>
  <c r="E9" i="35"/>
  <c r="D9" i="35"/>
  <c r="O9" i="34"/>
  <c r="N9" i="34"/>
  <c r="M9" i="34"/>
  <c r="L9" i="34"/>
  <c r="K9" i="34"/>
  <c r="J9" i="34"/>
  <c r="I9" i="34"/>
  <c r="H9" i="34"/>
  <c r="G9" i="34"/>
  <c r="F9" i="34"/>
  <c r="E9" i="34"/>
  <c r="D9" i="34"/>
  <c r="O9" i="33"/>
  <c r="N9" i="33"/>
  <c r="M9" i="33"/>
  <c r="L9" i="33"/>
  <c r="K9" i="33"/>
  <c r="J9" i="33"/>
  <c r="I9" i="33"/>
  <c r="H9" i="33"/>
  <c r="G9" i="33"/>
  <c r="F9" i="33"/>
  <c r="E9" i="33"/>
  <c r="D9" i="33"/>
  <c r="O9" i="32"/>
  <c r="N9" i="32"/>
  <c r="M9" i="32"/>
  <c r="L9" i="32"/>
  <c r="K9" i="32"/>
  <c r="J9" i="32"/>
  <c r="I9" i="32"/>
  <c r="H9" i="32"/>
  <c r="G9" i="32"/>
  <c r="F9" i="32"/>
  <c r="E9" i="32"/>
  <c r="D9" i="32"/>
  <c r="O9" i="31"/>
  <c r="N9" i="31"/>
  <c r="M9" i="31"/>
  <c r="L9" i="31"/>
  <c r="K9" i="31"/>
  <c r="J9" i="31"/>
  <c r="I9" i="31"/>
  <c r="H9" i="31"/>
  <c r="G9" i="31"/>
  <c r="F9" i="31"/>
  <c r="E9" i="31"/>
  <c r="D9" i="31"/>
  <c r="O9" i="30"/>
  <c r="N9" i="30"/>
  <c r="M9" i="30"/>
  <c r="L9" i="30"/>
  <c r="K9" i="30"/>
  <c r="J9" i="30"/>
  <c r="I9" i="30"/>
  <c r="H9" i="30"/>
  <c r="G9" i="30"/>
  <c r="F9" i="30"/>
  <c r="E9" i="30"/>
  <c r="D9" i="30"/>
  <c r="O9" i="29"/>
  <c r="N9" i="29"/>
  <c r="M9" i="29"/>
  <c r="L9" i="29"/>
  <c r="K9" i="29"/>
  <c r="J9" i="29"/>
  <c r="I9" i="29"/>
  <c r="H9" i="29"/>
  <c r="G9" i="29"/>
  <c r="F9" i="29"/>
  <c r="E9" i="29"/>
  <c r="D9" i="29"/>
  <c r="O9" i="28"/>
  <c r="N9" i="28"/>
  <c r="M9" i="28"/>
  <c r="L9" i="28"/>
  <c r="K9" i="28"/>
  <c r="J9" i="28"/>
  <c r="I9" i="28"/>
  <c r="H9" i="28"/>
  <c r="G9" i="28"/>
  <c r="F9" i="28"/>
  <c r="E9" i="28"/>
  <c r="D9" i="28"/>
  <c r="O9" i="27"/>
  <c r="N9" i="27"/>
  <c r="M9" i="27"/>
  <c r="L9" i="27"/>
  <c r="K9" i="27"/>
  <c r="J9" i="27"/>
  <c r="I9" i="27"/>
  <c r="H9" i="27"/>
  <c r="G9" i="27"/>
  <c r="F9" i="27"/>
  <c r="E9" i="27"/>
  <c r="D9" i="27"/>
  <c r="O9" i="26"/>
  <c r="N9" i="26"/>
  <c r="M9" i="26"/>
  <c r="L9" i="26"/>
  <c r="K9" i="26"/>
  <c r="J9" i="26"/>
  <c r="I9" i="26"/>
  <c r="H9" i="26"/>
  <c r="G9" i="26"/>
  <c r="F9" i="26"/>
  <c r="E9" i="26"/>
  <c r="D9" i="26"/>
  <c r="O9" i="25"/>
  <c r="N9" i="25"/>
  <c r="M9" i="25"/>
  <c r="L9" i="25"/>
  <c r="K9" i="25"/>
  <c r="J9" i="25"/>
  <c r="I9" i="25"/>
  <c r="H9" i="25"/>
  <c r="G9" i="25"/>
  <c r="F9" i="25"/>
  <c r="E9" i="25"/>
  <c r="D9" i="25"/>
  <c r="O29" i="45"/>
  <c r="N29" i="45"/>
  <c r="M29" i="45"/>
  <c r="L29" i="45"/>
  <c r="K29" i="45"/>
  <c r="J29" i="45"/>
  <c r="I29" i="45"/>
  <c r="H29" i="45"/>
  <c r="G29" i="45"/>
  <c r="F29" i="45"/>
  <c r="E29" i="45"/>
  <c r="D29" i="45"/>
  <c r="O28" i="45"/>
  <c r="N28" i="45"/>
  <c r="M28" i="45"/>
  <c r="L28" i="45"/>
  <c r="K28" i="45"/>
  <c r="J28" i="45"/>
  <c r="I28" i="45"/>
  <c r="H28" i="45"/>
  <c r="G28" i="45"/>
  <c r="F28" i="45"/>
  <c r="E28" i="45"/>
  <c r="D28" i="45"/>
  <c r="O29" i="44"/>
  <c r="N29" i="44"/>
  <c r="M29" i="44"/>
  <c r="L29" i="44"/>
  <c r="K29" i="44"/>
  <c r="J29" i="44"/>
  <c r="I29" i="44"/>
  <c r="H29" i="44"/>
  <c r="G29" i="44"/>
  <c r="F29" i="44"/>
  <c r="E29" i="44"/>
  <c r="D29" i="44"/>
  <c r="O28" i="44"/>
  <c r="N28" i="44"/>
  <c r="M28" i="44"/>
  <c r="L28" i="44"/>
  <c r="K28" i="44"/>
  <c r="J28" i="44"/>
  <c r="I28" i="44"/>
  <c r="H28" i="44"/>
  <c r="G28" i="44"/>
  <c r="F28" i="44"/>
  <c r="E28" i="44"/>
  <c r="D28" i="44"/>
  <c r="O29" i="43"/>
  <c r="N29" i="43"/>
  <c r="M29" i="43"/>
  <c r="L29" i="43"/>
  <c r="K29" i="43"/>
  <c r="J29" i="43"/>
  <c r="I29" i="43"/>
  <c r="H29" i="43"/>
  <c r="G29" i="43"/>
  <c r="F29" i="43"/>
  <c r="E29" i="43"/>
  <c r="D29" i="43"/>
  <c r="O28" i="43"/>
  <c r="N28" i="43"/>
  <c r="M28" i="43"/>
  <c r="L28" i="43"/>
  <c r="K28" i="43"/>
  <c r="J28" i="43"/>
  <c r="I28" i="43"/>
  <c r="H28" i="43"/>
  <c r="G28" i="43"/>
  <c r="F28" i="43"/>
  <c r="E28" i="43"/>
  <c r="D28" i="43"/>
  <c r="O29" i="42"/>
  <c r="N29" i="42"/>
  <c r="M29" i="42"/>
  <c r="L29" i="42"/>
  <c r="K29" i="42"/>
  <c r="J29" i="42"/>
  <c r="I29" i="42"/>
  <c r="H29" i="42"/>
  <c r="G29" i="42"/>
  <c r="F29" i="42"/>
  <c r="E29" i="42"/>
  <c r="D29" i="42"/>
  <c r="O28" i="42"/>
  <c r="N28" i="42"/>
  <c r="M28" i="42"/>
  <c r="L28" i="42"/>
  <c r="K28" i="42"/>
  <c r="J28" i="42"/>
  <c r="I28" i="42"/>
  <c r="H28" i="42"/>
  <c r="G28" i="42"/>
  <c r="F28" i="42"/>
  <c r="E28" i="42"/>
  <c r="D28" i="42"/>
  <c r="O29" i="41"/>
  <c r="N29" i="41"/>
  <c r="M29" i="41"/>
  <c r="L29" i="41"/>
  <c r="K29" i="41"/>
  <c r="J29" i="41"/>
  <c r="I29" i="41"/>
  <c r="H29" i="41"/>
  <c r="G29" i="41"/>
  <c r="F29" i="41"/>
  <c r="E29" i="41"/>
  <c r="D29" i="41"/>
  <c r="O28" i="41"/>
  <c r="N28" i="41"/>
  <c r="M28" i="41"/>
  <c r="L28" i="41"/>
  <c r="K28" i="41"/>
  <c r="J28" i="41"/>
  <c r="I28" i="41"/>
  <c r="H28" i="41"/>
  <c r="G28" i="41"/>
  <c r="F28" i="41"/>
  <c r="E28" i="41"/>
  <c r="D28" i="41"/>
  <c r="O29" i="40"/>
  <c r="N29" i="40"/>
  <c r="M29" i="40"/>
  <c r="L29" i="40"/>
  <c r="K29" i="40"/>
  <c r="J29" i="40"/>
  <c r="I29" i="40"/>
  <c r="H29" i="40"/>
  <c r="G29" i="40"/>
  <c r="F29" i="40"/>
  <c r="E29" i="40"/>
  <c r="D29" i="40"/>
  <c r="O28" i="40"/>
  <c r="N28" i="40"/>
  <c r="M28" i="40"/>
  <c r="L28" i="40"/>
  <c r="K28" i="40"/>
  <c r="J28" i="40"/>
  <c r="I28" i="40"/>
  <c r="H28" i="40"/>
  <c r="G28" i="40"/>
  <c r="F28" i="40"/>
  <c r="E28" i="40"/>
  <c r="D28" i="40"/>
  <c r="O29" i="38"/>
  <c r="N29" i="38"/>
  <c r="M29" i="38"/>
  <c r="L29" i="38"/>
  <c r="K29" i="38"/>
  <c r="J29" i="38"/>
  <c r="I29" i="38"/>
  <c r="H29" i="38"/>
  <c r="G29" i="38"/>
  <c r="F29" i="38"/>
  <c r="E29" i="38"/>
  <c r="D29" i="38"/>
  <c r="O28" i="38"/>
  <c r="N28" i="38"/>
  <c r="M28" i="38"/>
  <c r="L28" i="38"/>
  <c r="K28" i="38"/>
  <c r="J28" i="38"/>
  <c r="I28" i="38"/>
  <c r="H28" i="38"/>
  <c r="G28" i="38"/>
  <c r="F28" i="38"/>
  <c r="E28" i="38"/>
  <c r="D28" i="38"/>
  <c r="O29" i="37"/>
  <c r="N29" i="37"/>
  <c r="M29" i="37"/>
  <c r="L29" i="37"/>
  <c r="K29" i="37"/>
  <c r="J29" i="37"/>
  <c r="I29" i="37"/>
  <c r="H29" i="37"/>
  <c r="G29" i="37"/>
  <c r="F29" i="37"/>
  <c r="E29" i="37"/>
  <c r="D29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O29" i="36"/>
  <c r="N29" i="36"/>
  <c r="M29" i="36"/>
  <c r="L29" i="36"/>
  <c r="K29" i="36"/>
  <c r="J29" i="36"/>
  <c r="I29" i="36"/>
  <c r="H29" i="36"/>
  <c r="G29" i="36"/>
  <c r="F29" i="36"/>
  <c r="E29" i="36"/>
  <c r="D29" i="36"/>
  <c r="O28" i="36"/>
  <c r="N28" i="36"/>
  <c r="M28" i="36"/>
  <c r="L28" i="36"/>
  <c r="K28" i="36"/>
  <c r="J28" i="36"/>
  <c r="I28" i="36"/>
  <c r="H28" i="36"/>
  <c r="G28" i="36"/>
  <c r="F28" i="36"/>
  <c r="E28" i="36"/>
  <c r="D28" i="36"/>
  <c r="O29" i="35"/>
  <c r="N29" i="35"/>
  <c r="M29" i="35"/>
  <c r="L29" i="35"/>
  <c r="K29" i="35"/>
  <c r="J29" i="35"/>
  <c r="I29" i="35"/>
  <c r="H29" i="35"/>
  <c r="G29" i="35"/>
  <c r="F29" i="35"/>
  <c r="E29" i="35"/>
  <c r="D29" i="35"/>
  <c r="O28" i="35"/>
  <c r="N28" i="35"/>
  <c r="M28" i="35"/>
  <c r="L28" i="35"/>
  <c r="K28" i="35"/>
  <c r="J28" i="35"/>
  <c r="I28" i="35"/>
  <c r="H28" i="35"/>
  <c r="G28" i="35"/>
  <c r="F28" i="35"/>
  <c r="E28" i="35"/>
  <c r="D28" i="35"/>
  <c r="O29" i="34"/>
  <c r="N29" i="34"/>
  <c r="M29" i="34"/>
  <c r="L29" i="34"/>
  <c r="K29" i="34"/>
  <c r="J29" i="34"/>
  <c r="I29" i="34"/>
  <c r="H29" i="34"/>
  <c r="G29" i="34"/>
  <c r="F29" i="34"/>
  <c r="E29" i="34"/>
  <c r="D29" i="34"/>
  <c r="O28" i="34"/>
  <c r="N28" i="34"/>
  <c r="M28" i="34"/>
  <c r="L28" i="34"/>
  <c r="K28" i="34"/>
  <c r="J28" i="34"/>
  <c r="I28" i="34"/>
  <c r="H28" i="34"/>
  <c r="G28" i="34"/>
  <c r="F28" i="34"/>
  <c r="E28" i="34"/>
  <c r="D28" i="34"/>
  <c r="O29" i="33"/>
  <c r="N29" i="33"/>
  <c r="M29" i="33"/>
  <c r="L29" i="33"/>
  <c r="K29" i="33"/>
  <c r="J29" i="33"/>
  <c r="I29" i="33"/>
  <c r="H29" i="33"/>
  <c r="G29" i="33"/>
  <c r="F29" i="33"/>
  <c r="E29" i="33"/>
  <c r="D29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O29" i="32"/>
  <c r="N29" i="32"/>
  <c r="M29" i="32"/>
  <c r="L29" i="32"/>
  <c r="K29" i="32"/>
  <c r="J29" i="32"/>
  <c r="I29" i="32"/>
  <c r="H29" i="32"/>
  <c r="G29" i="32"/>
  <c r="F29" i="32"/>
  <c r="E29" i="32"/>
  <c r="D29" i="32"/>
  <c r="O28" i="32"/>
  <c r="N28" i="32"/>
  <c r="M28" i="32"/>
  <c r="L28" i="32"/>
  <c r="K28" i="32"/>
  <c r="J28" i="32"/>
  <c r="I28" i="32"/>
  <c r="H28" i="32"/>
  <c r="G28" i="32"/>
  <c r="F28" i="32"/>
  <c r="E28" i="32"/>
  <c r="D28" i="32"/>
  <c r="O29" i="31"/>
  <c r="N29" i="31"/>
  <c r="M29" i="31"/>
  <c r="L29" i="31"/>
  <c r="K29" i="31"/>
  <c r="J29" i="31"/>
  <c r="I29" i="31"/>
  <c r="H29" i="31"/>
  <c r="G29" i="31"/>
  <c r="F29" i="31"/>
  <c r="E29" i="31"/>
  <c r="D29" i="31"/>
  <c r="O28" i="31"/>
  <c r="N28" i="31"/>
  <c r="M28" i="31"/>
  <c r="L28" i="31"/>
  <c r="K28" i="31"/>
  <c r="J28" i="31"/>
  <c r="I28" i="31"/>
  <c r="H28" i="31"/>
  <c r="G28" i="31"/>
  <c r="F28" i="31"/>
  <c r="E28" i="31"/>
  <c r="D28" i="31"/>
  <c r="O29" i="30"/>
  <c r="N29" i="30"/>
  <c r="M29" i="30"/>
  <c r="L29" i="30"/>
  <c r="K29" i="30"/>
  <c r="J29" i="30"/>
  <c r="I29" i="30"/>
  <c r="H29" i="30"/>
  <c r="G29" i="30"/>
  <c r="F29" i="30"/>
  <c r="E29" i="30"/>
  <c r="D29" i="30"/>
  <c r="O28" i="30"/>
  <c r="N28" i="30"/>
  <c r="M28" i="30"/>
  <c r="L28" i="30"/>
  <c r="K28" i="30"/>
  <c r="J28" i="30"/>
  <c r="I28" i="30"/>
  <c r="H28" i="30"/>
  <c r="G28" i="30"/>
  <c r="F28" i="30"/>
  <c r="E28" i="30"/>
  <c r="D28" i="30"/>
  <c r="O29" i="29"/>
  <c r="N29" i="29"/>
  <c r="M29" i="29"/>
  <c r="L29" i="29"/>
  <c r="K29" i="29"/>
  <c r="J29" i="29"/>
  <c r="I29" i="29"/>
  <c r="H29" i="29"/>
  <c r="G29" i="29"/>
  <c r="F29" i="29"/>
  <c r="E29" i="29"/>
  <c r="D29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O29" i="28"/>
  <c r="N29" i="28"/>
  <c r="M29" i="28"/>
  <c r="L29" i="28"/>
  <c r="K29" i="28"/>
  <c r="J29" i="28"/>
  <c r="I29" i="28"/>
  <c r="H29" i="28"/>
  <c r="G29" i="28"/>
  <c r="F29" i="28"/>
  <c r="E29" i="28"/>
  <c r="D29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O29" i="27"/>
  <c r="N29" i="27"/>
  <c r="M29" i="27"/>
  <c r="L29" i="27"/>
  <c r="K29" i="27"/>
  <c r="J29" i="27"/>
  <c r="I29" i="27"/>
  <c r="H29" i="27"/>
  <c r="G29" i="27"/>
  <c r="F29" i="27"/>
  <c r="E29" i="27"/>
  <c r="D29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O29" i="26"/>
  <c r="N29" i="26"/>
  <c r="M29" i="26"/>
  <c r="L29" i="26"/>
  <c r="K29" i="26"/>
  <c r="J29" i="26"/>
  <c r="I29" i="26"/>
  <c r="H29" i="26"/>
  <c r="G29" i="26"/>
  <c r="F29" i="26"/>
  <c r="E29" i="26"/>
  <c r="D29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O29" i="25"/>
  <c r="N29" i="25"/>
  <c r="M29" i="25"/>
  <c r="L29" i="25"/>
  <c r="K29" i="25"/>
  <c r="J29" i="25"/>
  <c r="I29" i="25"/>
  <c r="H29" i="25"/>
  <c r="G29" i="25"/>
  <c r="F29" i="25"/>
  <c r="E29" i="25"/>
  <c r="D29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D37" i="24"/>
  <c r="E37" i="24"/>
  <c r="F37" i="24"/>
  <c r="G37" i="24"/>
  <c r="H37" i="24"/>
  <c r="I37" i="24"/>
  <c r="J37" i="24"/>
  <c r="K37" i="24"/>
  <c r="L37" i="24"/>
  <c r="M37" i="24"/>
  <c r="N37" i="24"/>
  <c r="O37" i="24"/>
  <c r="D37" i="23"/>
  <c r="E37" i="23"/>
  <c r="F37" i="23"/>
  <c r="G37" i="23"/>
  <c r="H37" i="23"/>
  <c r="I37" i="23"/>
  <c r="J37" i="23"/>
  <c r="K37" i="23"/>
  <c r="L37" i="23"/>
  <c r="M37" i="23"/>
  <c r="N37" i="23"/>
  <c r="O37" i="23"/>
  <c r="O9" i="24"/>
  <c r="N9" i="24"/>
  <c r="M9" i="24"/>
  <c r="L9" i="24"/>
  <c r="K9" i="24"/>
  <c r="J9" i="24"/>
  <c r="I9" i="24"/>
  <c r="H9" i="24"/>
  <c r="G9" i="24"/>
  <c r="F9" i="24"/>
  <c r="E9" i="24"/>
  <c r="D9" i="24"/>
  <c r="O29" i="24" l="1"/>
  <c r="N29" i="24"/>
  <c r="M29" i="24"/>
  <c r="L29" i="24"/>
  <c r="K29" i="24"/>
  <c r="J29" i="24"/>
  <c r="I29" i="24"/>
  <c r="H29" i="24"/>
  <c r="G29" i="24"/>
  <c r="F29" i="24"/>
  <c r="E29" i="24"/>
  <c r="D29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O37" i="45" l="1"/>
  <c r="N37" i="45"/>
  <c r="N38" i="45" s="1"/>
  <c r="M37" i="45"/>
  <c r="L37" i="45"/>
  <c r="K37" i="45"/>
  <c r="K38" i="45" s="1"/>
  <c r="J37" i="45"/>
  <c r="I37" i="45"/>
  <c r="I38" i="45" s="1"/>
  <c r="H37" i="45"/>
  <c r="G37" i="45"/>
  <c r="F37" i="45"/>
  <c r="E37" i="45"/>
  <c r="D37" i="45"/>
  <c r="O37" i="44"/>
  <c r="N37" i="44"/>
  <c r="M37" i="44"/>
  <c r="L37" i="44"/>
  <c r="K37" i="44"/>
  <c r="J37" i="44"/>
  <c r="J38" i="44" s="1"/>
  <c r="I37" i="44"/>
  <c r="I38" i="44" s="1"/>
  <c r="H37" i="44"/>
  <c r="H38" i="44" s="1"/>
  <c r="G37" i="44"/>
  <c r="F37" i="44"/>
  <c r="E37" i="44"/>
  <c r="D37" i="44"/>
  <c r="P63" i="45"/>
  <c r="P62" i="45"/>
  <c r="P61" i="45"/>
  <c r="P60" i="45"/>
  <c r="C59" i="45"/>
  <c r="C65" i="45" s="1"/>
  <c r="P58" i="45"/>
  <c r="P57" i="45"/>
  <c r="P56" i="45"/>
  <c r="O55" i="45"/>
  <c r="N55" i="45"/>
  <c r="M55" i="45"/>
  <c r="L55" i="45"/>
  <c r="K55" i="45"/>
  <c r="J55" i="45"/>
  <c r="I55" i="45"/>
  <c r="H55" i="45"/>
  <c r="G55" i="45"/>
  <c r="F55" i="45"/>
  <c r="E55" i="45"/>
  <c r="D55" i="45"/>
  <c r="P55" i="45" s="1"/>
  <c r="O54" i="45"/>
  <c r="N54" i="45"/>
  <c r="M54" i="45"/>
  <c r="L54" i="45"/>
  <c r="K54" i="45"/>
  <c r="J54" i="45"/>
  <c r="I54" i="45"/>
  <c r="H54" i="45"/>
  <c r="G54" i="45"/>
  <c r="F54" i="45"/>
  <c r="E54" i="45"/>
  <c r="D54" i="45"/>
  <c r="P54" i="45" s="1"/>
  <c r="P52" i="45"/>
  <c r="P51" i="45"/>
  <c r="P50" i="45"/>
  <c r="O48" i="45"/>
  <c r="N48" i="45"/>
  <c r="M48" i="45"/>
  <c r="L48" i="45"/>
  <c r="K48" i="45"/>
  <c r="J48" i="45"/>
  <c r="I48" i="45"/>
  <c r="H48" i="45"/>
  <c r="G48" i="45"/>
  <c r="F48" i="45"/>
  <c r="E48" i="45"/>
  <c r="D48" i="45"/>
  <c r="P48" i="45" s="1"/>
  <c r="P47" i="45"/>
  <c r="O47" i="45"/>
  <c r="N47" i="45"/>
  <c r="M47" i="45"/>
  <c r="L47" i="45"/>
  <c r="K47" i="45"/>
  <c r="J47" i="45"/>
  <c r="I47" i="45"/>
  <c r="H47" i="45"/>
  <c r="G47" i="45"/>
  <c r="F47" i="45"/>
  <c r="E47" i="45"/>
  <c r="D47" i="45"/>
  <c r="O46" i="45"/>
  <c r="N46" i="45"/>
  <c r="M46" i="45"/>
  <c r="L46" i="45"/>
  <c r="K46" i="45"/>
  <c r="J46" i="45"/>
  <c r="I46" i="45"/>
  <c r="H46" i="45"/>
  <c r="G46" i="45"/>
  <c r="F46" i="45"/>
  <c r="E46" i="45"/>
  <c r="D46" i="45"/>
  <c r="P46" i="45" s="1"/>
  <c r="P45" i="45"/>
  <c r="O44" i="45"/>
  <c r="N44" i="45"/>
  <c r="M44" i="45"/>
  <c r="L44" i="45"/>
  <c r="K44" i="45"/>
  <c r="J44" i="45"/>
  <c r="I44" i="45"/>
  <c r="H44" i="45"/>
  <c r="G44" i="45"/>
  <c r="F44" i="45"/>
  <c r="E44" i="45"/>
  <c r="D44" i="45"/>
  <c r="P44" i="45" s="1"/>
  <c r="O43" i="45"/>
  <c r="N43" i="45"/>
  <c r="M43" i="45"/>
  <c r="L43" i="45"/>
  <c r="K43" i="45"/>
  <c r="J43" i="45"/>
  <c r="I43" i="45"/>
  <c r="H43" i="45"/>
  <c r="P43" i="45" s="1"/>
  <c r="G43" i="45"/>
  <c r="F43" i="45"/>
  <c r="E43" i="45"/>
  <c r="D43" i="45"/>
  <c r="O42" i="45"/>
  <c r="N42" i="45"/>
  <c r="M42" i="45"/>
  <c r="L42" i="45"/>
  <c r="K42" i="45"/>
  <c r="J42" i="45"/>
  <c r="I42" i="45"/>
  <c r="H42" i="45"/>
  <c r="G42" i="45"/>
  <c r="F42" i="45"/>
  <c r="E42" i="45"/>
  <c r="P42" i="45" s="1"/>
  <c r="D42" i="45"/>
  <c r="O41" i="45"/>
  <c r="N41" i="45"/>
  <c r="M41" i="45"/>
  <c r="L41" i="45"/>
  <c r="K41" i="45"/>
  <c r="J41" i="45"/>
  <c r="I41" i="45"/>
  <c r="H41" i="45"/>
  <c r="P41" i="45" s="1"/>
  <c r="G41" i="45"/>
  <c r="F41" i="45"/>
  <c r="E41" i="45"/>
  <c r="D41" i="45"/>
  <c r="O40" i="45"/>
  <c r="N40" i="45"/>
  <c r="M40" i="45"/>
  <c r="L40" i="45"/>
  <c r="K40" i="45"/>
  <c r="J40" i="45"/>
  <c r="I40" i="45"/>
  <c r="H40" i="45"/>
  <c r="G40" i="45"/>
  <c r="F40" i="45"/>
  <c r="E40" i="45"/>
  <c r="D40" i="45"/>
  <c r="P40" i="45" s="1"/>
  <c r="O39" i="45"/>
  <c r="N39" i="45"/>
  <c r="M39" i="45"/>
  <c r="L39" i="45"/>
  <c r="K39" i="45"/>
  <c r="J39" i="45"/>
  <c r="I39" i="45"/>
  <c r="H39" i="45"/>
  <c r="G39" i="45"/>
  <c r="F39" i="45"/>
  <c r="E39" i="45"/>
  <c r="D39" i="45"/>
  <c r="P39" i="45" s="1"/>
  <c r="O38" i="45"/>
  <c r="G38" i="45"/>
  <c r="M38" i="45"/>
  <c r="L38" i="45"/>
  <c r="J38" i="45"/>
  <c r="H38" i="45"/>
  <c r="F38" i="45"/>
  <c r="E38" i="45"/>
  <c r="D38" i="45"/>
  <c r="O36" i="45"/>
  <c r="N36" i="45"/>
  <c r="M36" i="45"/>
  <c r="L36" i="45"/>
  <c r="K36" i="45"/>
  <c r="J36" i="45"/>
  <c r="I36" i="45"/>
  <c r="H36" i="45"/>
  <c r="G36" i="45"/>
  <c r="F36" i="45"/>
  <c r="E36" i="45"/>
  <c r="D36" i="45"/>
  <c r="P36" i="45" s="1"/>
  <c r="P35" i="45"/>
  <c r="O35" i="45"/>
  <c r="N35" i="45"/>
  <c r="M35" i="45"/>
  <c r="L35" i="45"/>
  <c r="K35" i="45"/>
  <c r="J35" i="45"/>
  <c r="I35" i="45"/>
  <c r="H35" i="45"/>
  <c r="G35" i="45"/>
  <c r="F35" i="45"/>
  <c r="E35" i="45"/>
  <c r="D35" i="45"/>
  <c r="P34" i="45"/>
  <c r="O33" i="45"/>
  <c r="N33" i="45"/>
  <c r="M33" i="45"/>
  <c r="L33" i="45"/>
  <c r="K33" i="45"/>
  <c r="J33" i="45"/>
  <c r="I33" i="45"/>
  <c r="H33" i="45"/>
  <c r="G33" i="45"/>
  <c r="F33" i="45"/>
  <c r="E33" i="45"/>
  <c r="D33" i="45"/>
  <c r="P33" i="45" s="1"/>
  <c r="P32" i="45"/>
  <c r="P31" i="45"/>
  <c r="P30" i="45"/>
  <c r="P29" i="45"/>
  <c r="P28" i="45"/>
  <c r="P27" i="45"/>
  <c r="C24" i="45"/>
  <c r="C66" i="45" s="1"/>
  <c r="C23" i="45"/>
  <c r="P22" i="45"/>
  <c r="P21" i="45"/>
  <c r="P20" i="45"/>
  <c r="O19" i="45"/>
  <c r="N19" i="45"/>
  <c r="M19" i="45"/>
  <c r="L19" i="45"/>
  <c r="K19" i="45"/>
  <c r="J19" i="45"/>
  <c r="I19" i="45"/>
  <c r="H19" i="45"/>
  <c r="P19" i="45" s="1"/>
  <c r="G19" i="45"/>
  <c r="F19" i="45"/>
  <c r="E19" i="45"/>
  <c r="D19" i="45"/>
  <c r="O17" i="45"/>
  <c r="N17" i="45"/>
  <c r="M17" i="45"/>
  <c r="L17" i="45"/>
  <c r="K17" i="45"/>
  <c r="J17" i="45"/>
  <c r="I17" i="45"/>
  <c r="H17" i="45"/>
  <c r="G17" i="45"/>
  <c r="F17" i="45"/>
  <c r="E17" i="45"/>
  <c r="D17" i="45"/>
  <c r="P17" i="45" s="1"/>
  <c r="O16" i="45"/>
  <c r="N16" i="45"/>
  <c r="M16" i="45"/>
  <c r="L16" i="45"/>
  <c r="K16" i="45"/>
  <c r="J16" i="45"/>
  <c r="I16" i="45"/>
  <c r="H16" i="45"/>
  <c r="G16" i="45"/>
  <c r="F16" i="45"/>
  <c r="E16" i="45"/>
  <c r="D16" i="45"/>
  <c r="P16" i="45" s="1"/>
  <c r="P15" i="45"/>
  <c r="D13" i="45"/>
  <c r="E12" i="45"/>
  <c r="F12" i="45" s="1"/>
  <c r="G12" i="45" s="1"/>
  <c r="H12" i="45" s="1"/>
  <c r="I12" i="45" s="1"/>
  <c r="J12" i="45" s="1"/>
  <c r="K12" i="45" s="1"/>
  <c r="L12" i="45" s="1"/>
  <c r="M12" i="45" s="1"/>
  <c r="N12" i="45" s="1"/>
  <c r="O12" i="45" s="1"/>
  <c r="M11" i="45"/>
  <c r="N11" i="45" s="1"/>
  <c r="O11" i="45" s="1"/>
  <c r="E11" i="45"/>
  <c r="F11" i="45" s="1"/>
  <c r="G11" i="45" s="1"/>
  <c r="H11" i="45" s="1"/>
  <c r="I11" i="45" s="1"/>
  <c r="J11" i="45" s="1"/>
  <c r="K11" i="45" s="1"/>
  <c r="L11" i="45" s="1"/>
  <c r="D11" i="45"/>
  <c r="N10" i="45"/>
  <c r="O10" i="45" s="1"/>
  <c r="M10" i="45"/>
  <c r="D10" i="45"/>
  <c r="E10" i="45" s="1"/>
  <c r="D14" i="45"/>
  <c r="P8" i="45"/>
  <c r="D4" i="45"/>
  <c r="E4" i="45" s="1"/>
  <c r="F4" i="45" s="1"/>
  <c r="G4" i="45" s="1"/>
  <c r="H4" i="45" s="1"/>
  <c r="I4" i="45" s="1"/>
  <c r="J4" i="45" s="1"/>
  <c r="K4" i="45" s="1"/>
  <c r="L4" i="45" s="1"/>
  <c r="M4" i="45" s="1"/>
  <c r="N4" i="45" s="1"/>
  <c r="O4" i="45" s="1"/>
  <c r="P63" i="44"/>
  <c r="P62" i="44"/>
  <c r="P61" i="44"/>
  <c r="C59" i="44"/>
  <c r="C65" i="44" s="1"/>
  <c r="P58" i="44"/>
  <c r="P57" i="44"/>
  <c r="P56" i="44"/>
  <c r="O55" i="44"/>
  <c r="N55" i="44"/>
  <c r="M55" i="44"/>
  <c r="L55" i="44"/>
  <c r="K55" i="44"/>
  <c r="J55" i="44"/>
  <c r="I55" i="44"/>
  <c r="H55" i="44"/>
  <c r="G55" i="44"/>
  <c r="F55" i="44"/>
  <c r="E55" i="44"/>
  <c r="D55" i="44"/>
  <c r="P55" i="44" s="1"/>
  <c r="O54" i="44"/>
  <c r="N54" i="44"/>
  <c r="M54" i="44"/>
  <c r="L54" i="44"/>
  <c r="K54" i="44"/>
  <c r="J54" i="44"/>
  <c r="I54" i="44"/>
  <c r="H54" i="44"/>
  <c r="P54" i="44" s="1"/>
  <c r="G54" i="44"/>
  <c r="F54" i="44"/>
  <c r="E54" i="44"/>
  <c r="D54" i="44"/>
  <c r="P52" i="44"/>
  <c r="P51" i="44"/>
  <c r="P50" i="44"/>
  <c r="O48" i="44"/>
  <c r="N48" i="44"/>
  <c r="M48" i="44"/>
  <c r="L48" i="44"/>
  <c r="K48" i="44"/>
  <c r="J48" i="44"/>
  <c r="I48" i="44"/>
  <c r="H48" i="44"/>
  <c r="G48" i="44"/>
  <c r="F48" i="44"/>
  <c r="E48" i="44"/>
  <c r="D48" i="44"/>
  <c r="P48" i="44" s="1"/>
  <c r="O47" i="44"/>
  <c r="N47" i="44"/>
  <c r="M47" i="44"/>
  <c r="L47" i="44"/>
  <c r="K47" i="44"/>
  <c r="J47" i="44"/>
  <c r="I47" i="44"/>
  <c r="H47" i="44"/>
  <c r="G47" i="44"/>
  <c r="F47" i="44"/>
  <c r="E47" i="44"/>
  <c r="D47" i="44"/>
  <c r="P47" i="44" s="1"/>
  <c r="O46" i="44"/>
  <c r="N46" i="44"/>
  <c r="M46" i="44"/>
  <c r="L46" i="44"/>
  <c r="K46" i="44"/>
  <c r="J46" i="44"/>
  <c r="I46" i="44"/>
  <c r="H46" i="44"/>
  <c r="G46" i="44"/>
  <c r="F46" i="44"/>
  <c r="E46" i="44"/>
  <c r="D46" i="44"/>
  <c r="P46" i="44" s="1"/>
  <c r="P45" i="44"/>
  <c r="O44" i="44"/>
  <c r="N44" i="44"/>
  <c r="M44" i="44"/>
  <c r="L44" i="44"/>
  <c r="K44" i="44"/>
  <c r="J44" i="44"/>
  <c r="I44" i="44"/>
  <c r="H44" i="44"/>
  <c r="G44" i="44"/>
  <c r="F44" i="44"/>
  <c r="E44" i="44"/>
  <c r="D44" i="44"/>
  <c r="P44" i="44" s="1"/>
  <c r="O43" i="44"/>
  <c r="N43" i="44"/>
  <c r="M43" i="44"/>
  <c r="L43" i="44"/>
  <c r="K43" i="44"/>
  <c r="J43" i="44"/>
  <c r="I43" i="44"/>
  <c r="H43" i="44"/>
  <c r="G43" i="44"/>
  <c r="F43" i="44"/>
  <c r="E43" i="44"/>
  <c r="D43" i="44"/>
  <c r="P43" i="44" s="1"/>
  <c r="O42" i="44"/>
  <c r="N42" i="44"/>
  <c r="M42" i="44"/>
  <c r="L42" i="44"/>
  <c r="K42" i="44"/>
  <c r="J42" i="44"/>
  <c r="I42" i="44"/>
  <c r="H42" i="44"/>
  <c r="G42" i="44"/>
  <c r="F42" i="44"/>
  <c r="E42" i="44"/>
  <c r="D42" i="44"/>
  <c r="P42" i="44" s="1"/>
  <c r="O41" i="44"/>
  <c r="N41" i="44"/>
  <c r="M41" i="44"/>
  <c r="L41" i="44"/>
  <c r="K41" i="44"/>
  <c r="J41" i="44"/>
  <c r="I41" i="44"/>
  <c r="H41" i="44"/>
  <c r="G41" i="44"/>
  <c r="F41" i="44"/>
  <c r="E41" i="44"/>
  <c r="D41" i="44"/>
  <c r="P41" i="44" s="1"/>
  <c r="P40" i="44"/>
  <c r="O40" i="44"/>
  <c r="N40" i="44"/>
  <c r="M40" i="44"/>
  <c r="L40" i="44"/>
  <c r="K40" i="44"/>
  <c r="J40" i="44"/>
  <c r="I40" i="44"/>
  <c r="H40" i="44"/>
  <c r="G40" i="44"/>
  <c r="F40" i="44"/>
  <c r="E40" i="44"/>
  <c r="D40" i="44"/>
  <c r="O39" i="44"/>
  <c r="N39" i="44"/>
  <c r="M39" i="44"/>
  <c r="L39" i="44"/>
  <c r="K39" i="44"/>
  <c r="J39" i="44"/>
  <c r="I39" i="44"/>
  <c r="H39" i="44"/>
  <c r="G39" i="44"/>
  <c r="F39" i="44"/>
  <c r="E39" i="44"/>
  <c r="P39" i="44" s="1"/>
  <c r="D39" i="44"/>
  <c r="N38" i="44"/>
  <c r="L38" i="44"/>
  <c r="F38" i="44"/>
  <c r="D38" i="44"/>
  <c r="O38" i="44"/>
  <c r="M38" i="44"/>
  <c r="K38" i="44"/>
  <c r="G38" i="44"/>
  <c r="E38" i="44"/>
  <c r="O36" i="44"/>
  <c r="N36" i="44"/>
  <c r="M36" i="44"/>
  <c r="L36" i="44"/>
  <c r="K36" i="44"/>
  <c r="J36" i="44"/>
  <c r="I36" i="44"/>
  <c r="H36" i="44"/>
  <c r="G36" i="44"/>
  <c r="F36" i="44"/>
  <c r="E36" i="44"/>
  <c r="D36" i="44"/>
  <c r="P36" i="44" s="1"/>
  <c r="O35" i="44"/>
  <c r="N35" i="44"/>
  <c r="M35" i="44"/>
  <c r="L35" i="44"/>
  <c r="K35" i="44"/>
  <c r="J35" i="44"/>
  <c r="I35" i="44"/>
  <c r="H35" i="44"/>
  <c r="G35" i="44"/>
  <c r="F35" i="44"/>
  <c r="E35" i="44"/>
  <c r="D35" i="44"/>
  <c r="P35" i="44" s="1"/>
  <c r="P34" i="44"/>
  <c r="O33" i="44"/>
  <c r="N33" i="44"/>
  <c r="M33" i="44"/>
  <c r="L33" i="44"/>
  <c r="K33" i="44"/>
  <c r="J33" i="44"/>
  <c r="I33" i="44"/>
  <c r="H33" i="44"/>
  <c r="G33" i="44"/>
  <c r="F33" i="44"/>
  <c r="E33" i="44"/>
  <c r="D33" i="44"/>
  <c r="P33" i="44" s="1"/>
  <c r="P32" i="44"/>
  <c r="P31" i="44"/>
  <c r="P30" i="44"/>
  <c r="P29" i="44"/>
  <c r="P27" i="44"/>
  <c r="C23" i="44"/>
  <c r="C24" i="44" s="1"/>
  <c r="C66" i="44" s="1"/>
  <c r="P22" i="44"/>
  <c r="P21" i="44"/>
  <c r="P20" i="44"/>
  <c r="O19" i="44"/>
  <c r="N19" i="44"/>
  <c r="M19" i="44"/>
  <c r="L19" i="44"/>
  <c r="K19" i="44"/>
  <c r="J19" i="44"/>
  <c r="I19" i="44"/>
  <c r="H19" i="44"/>
  <c r="G19" i="44"/>
  <c r="F19" i="44"/>
  <c r="E19" i="44"/>
  <c r="D19" i="44"/>
  <c r="P19" i="44" s="1"/>
  <c r="O17" i="44"/>
  <c r="N17" i="44"/>
  <c r="M17" i="44"/>
  <c r="L17" i="44"/>
  <c r="K17" i="44"/>
  <c r="J17" i="44"/>
  <c r="I17" i="44"/>
  <c r="H17" i="44"/>
  <c r="G17" i="44"/>
  <c r="F17" i="44"/>
  <c r="E17" i="44"/>
  <c r="D17" i="44"/>
  <c r="P17" i="44" s="1"/>
  <c r="P16" i="44"/>
  <c r="O16" i="44"/>
  <c r="N16" i="44"/>
  <c r="M16" i="44"/>
  <c r="L16" i="44"/>
  <c r="K16" i="44"/>
  <c r="J16" i="44"/>
  <c r="I16" i="44"/>
  <c r="H16" i="44"/>
  <c r="G16" i="44"/>
  <c r="F16" i="44"/>
  <c r="E16" i="44"/>
  <c r="D16" i="44"/>
  <c r="P15" i="44"/>
  <c r="E13" i="44"/>
  <c r="F13" i="44" s="1"/>
  <c r="G13" i="44" s="1"/>
  <c r="H13" i="44" s="1"/>
  <c r="I13" i="44" s="1"/>
  <c r="J13" i="44" s="1"/>
  <c r="K13" i="44" s="1"/>
  <c r="L13" i="44" s="1"/>
  <c r="M13" i="44" s="1"/>
  <c r="N13" i="44" s="1"/>
  <c r="O13" i="44" s="1"/>
  <c r="D13" i="44"/>
  <c r="P13" i="44" s="1"/>
  <c r="F12" i="44"/>
  <c r="G12" i="44" s="1"/>
  <c r="E12" i="44"/>
  <c r="N11" i="44"/>
  <c r="O11" i="44" s="1"/>
  <c r="M11" i="44"/>
  <c r="D11" i="44"/>
  <c r="M10" i="44"/>
  <c r="N10" i="44" s="1"/>
  <c r="O10" i="44" s="1"/>
  <c r="E10" i="44"/>
  <c r="F10" i="44" s="1"/>
  <c r="G10" i="44" s="1"/>
  <c r="H10" i="44" s="1"/>
  <c r="I10" i="44" s="1"/>
  <c r="J10" i="44" s="1"/>
  <c r="K10" i="44" s="1"/>
  <c r="L10" i="44" s="1"/>
  <c r="D10" i="44"/>
  <c r="P10" i="44" s="1"/>
  <c r="D14" i="44"/>
  <c r="P8" i="44"/>
  <c r="D4" i="44"/>
  <c r="E4" i="44" s="1"/>
  <c r="F4" i="44" s="1"/>
  <c r="G4" i="44" s="1"/>
  <c r="H4" i="44" s="1"/>
  <c r="I4" i="44" s="1"/>
  <c r="J4" i="44" s="1"/>
  <c r="K4" i="44" s="1"/>
  <c r="L4" i="44" s="1"/>
  <c r="M4" i="44" s="1"/>
  <c r="N4" i="44" s="1"/>
  <c r="O4" i="44" s="1"/>
  <c r="C65" i="43"/>
  <c r="P63" i="43"/>
  <c r="P62" i="43"/>
  <c r="P61" i="43"/>
  <c r="C59" i="43"/>
  <c r="P58" i="43"/>
  <c r="P57" i="43"/>
  <c r="P56" i="43"/>
  <c r="O55" i="43"/>
  <c r="N55" i="43"/>
  <c r="M55" i="43"/>
  <c r="L55" i="43"/>
  <c r="K55" i="43"/>
  <c r="J55" i="43"/>
  <c r="I55" i="43"/>
  <c r="H55" i="43"/>
  <c r="G55" i="43"/>
  <c r="F55" i="43"/>
  <c r="E55" i="43"/>
  <c r="D55" i="43"/>
  <c r="P55" i="43" s="1"/>
  <c r="O54" i="43"/>
  <c r="N54" i="43"/>
  <c r="M54" i="43"/>
  <c r="L54" i="43"/>
  <c r="K54" i="43"/>
  <c r="J54" i="43"/>
  <c r="I54" i="43"/>
  <c r="H54" i="43"/>
  <c r="G54" i="43"/>
  <c r="F54" i="43"/>
  <c r="P54" i="43" s="1"/>
  <c r="E54" i="43"/>
  <c r="D54" i="43"/>
  <c r="P52" i="43"/>
  <c r="P51" i="43"/>
  <c r="P50" i="43"/>
  <c r="O49" i="43"/>
  <c r="N49" i="43"/>
  <c r="M49" i="43"/>
  <c r="L49" i="43"/>
  <c r="K49" i="43"/>
  <c r="J49" i="43"/>
  <c r="I49" i="43"/>
  <c r="H49" i="43"/>
  <c r="G49" i="43"/>
  <c r="F49" i="43"/>
  <c r="E49" i="43"/>
  <c r="D49" i="43"/>
  <c r="P49" i="43" s="1"/>
  <c r="O48" i="43"/>
  <c r="N48" i="43"/>
  <c r="M48" i="43"/>
  <c r="L48" i="43"/>
  <c r="K48" i="43"/>
  <c r="J48" i="43"/>
  <c r="I48" i="43"/>
  <c r="H48" i="43"/>
  <c r="G48" i="43"/>
  <c r="F48" i="43"/>
  <c r="E48" i="43"/>
  <c r="D48" i="43"/>
  <c r="P48" i="43" s="1"/>
  <c r="O47" i="43"/>
  <c r="N47" i="43"/>
  <c r="M47" i="43"/>
  <c r="L47" i="43"/>
  <c r="K47" i="43"/>
  <c r="J47" i="43"/>
  <c r="I47" i="43"/>
  <c r="H47" i="43"/>
  <c r="G47" i="43"/>
  <c r="F47" i="43"/>
  <c r="E47" i="43"/>
  <c r="D47" i="43"/>
  <c r="P47" i="43" s="1"/>
  <c r="O46" i="43"/>
  <c r="N46" i="43"/>
  <c r="M46" i="43"/>
  <c r="L46" i="43"/>
  <c r="K46" i="43"/>
  <c r="J46" i="43"/>
  <c r="I46" i="43"/>
  <c r="H46" i="43"/>
  <c r="G46" i="43"/>
  <c r="F46" i="43"/>
  <c r="E46" i="43"/>
  <c r="D46" i="43"/>
  <c r="P46" i="43" s="1"/>
  <c r="P45" i="43"/>
  <c r="O44" i="43"/>
  <c r="N44" i="43"/>
  <c r="M44" i="43"/>
  <c r="L44" i="43"/>
  <c r="K44" i="43"/>
  <c r="J44" i="43"/>
  <c r="I44" i="43"/>
  <c r="H44" i="43"/>
  <c r="G44" i="43"/>
  <c r="F44" i="43"/>
  <c r="E44" i="43"/>
  <c r="D44" i="43"/>
  <c r="P44" i="43" s="1"/>
  <c r="O43" i="43"/>
  <c r="N43" i="43"/>
  <c r="M43" i="43"/>
  <c r="L43" i="43"/>
  <c r="K43" i="43"/>
  <c r="J43" i="43"/>
  <c r="I43" i="43"/>
  <c r="H43" i="43"/>
  <c r="G43" i="43"/>
  <c r="F43" i="43"/>
  <c r="E43" i="43"/>
  <c r="D43" i="43"/>
  <c r="P43" i="43" s="1"/>
  <c r="O42" i="43"/>
  <c r="N42" i="43"/>
  <c r="M42" i="43"/>
  <c r="L42" i="43"/>
  <c r="K42" i="43"/>
  <c r="J42" i="43"/>
  <c r="I42" i="43"/>
  <c r="H42" i="43"/>
  <c r="G42" i="43"/>
  <c r="F42" i="43"/>
  <c r="E42" i="43"/>
  <c r="D42" i="43"/>
  <c r="P42" i="43" s="1"/>
  <c r="O41" i="43"/>
  <c r="N41" i="43"/>
  <c r="M41" i="43"/>
  <c r="L41" i="43"/>
  <c r="K41" i="43"/>
  <c r="J41" i="43"/>
  <c r="I41" i="43"/>
  <c r="H41" i="43"/>
  <c r="G41" i="43"/>
  <c r="F41" i="43"/>
  <c r="E41" i="43"/>
  <c r="D41" i="43"/>
  <c r="P41" i="43" s="1"/>
  <c r="O40" i="43"/>
  <c r="N40" i="43"/>
  <c r="M40" i="43"/>
  <c r="L40" i="43"/>
  <c r="K40" i="43"/>
  <c r="J40" i="43"/>
  <c r="I40" i="43"/>
  <c r="H40" i="43"/>
  <c r="G40" i="43"/>
  <c r="F40" i="43"/>
  <c r="E40" i="43"/>
  <c r="D40" i="43"/>
  <c r="P40" i="43" s="1"/>
  <c r="O39" i="43"/>
  <c r="N39" i="43"/>
  <c r="M39" i="43"/>
  <c r="L39" i="43"/>
  <c r="K39" i="43"/>
  <c r="J39" i="43"/>
  <c r="I39" i="43"/>
  <c r="H39" i="43"/>
  <c r="G39" i="43"/>
  <c r="F39" i="43"/>
  <c r="E39" i="43"/>
  <c r="D39" i="43"/>
  <c r="P39" i="43" s="1"/>
  <c r="N38" i="43"/>
  <c r="L38" i="43"/>
  <c r="J38" i="43"/>
  <c r="H38" i="43"/>
  <c r="F38" i="43"/>
  <c r="D38" i="43"/>
  <c r="O37" i="43"/>
  <c r="O38" i="43" s="1"/>
  <c r="N37" i="43"/>
  <c r="M37" i="43"/>
  <c r="M38" i="43" s="1"/>
  <c r="L37" i="43"/>
  <c r="K37" i="43"/>
  <c r="K38" i="43" s="1"/>
  <c r="J37" i="43"/>
  <c r="I37" i="43"/>
  <c r="I38" i="43" s="1"/>
  <c r="H37" i="43"/>
  <c r="G37" i="43"/>
  <c r="G38" i="43" s="1"/>
  <c r="F37" i="43"/>
  <c r="E37" i="43"/>
  <c r="E38" i="43" s="1"/>
  <c r="D37" i="43"/>
  <c r="P37" i="43" s="1"/>
  <c r="P36" i="43"/>
  <c r="O36" i="43"/>
  <c r="N36" i="43"/>
  <c r="M36" i="43"/>
  <c r="L36" i="43"/>
  <c r="K36" i="43"/>
  <c r="J36" i="43"/>
  <c r="I36" i="43"/>
  <c r="H36" i="43"/>
  <c r="G36" i="43"/>
  <c r="F36" i="43"/>
  <c r="E36" i="43"/>
  <c r="D36" i="43"/>
  <c r="O35" i="43"/>
  <c r="N35" i="43"/>
  <c r="M35" i="43"/>
  <c r="L35" i="43"/>
  <c r="K35" i="43"/>
  <c r="J35" i="43"/>
  <c r="I35" i="43"/>
  <c r="H35" i="43"/>
  <c r="G35" i="43"/>
  <c r="F35" i="43"/>
  <c r="E35" i="43"/>
  <c r="D35" i="43"/>
  <c r="P35" i="43" s="1"/>
  <c r="P34" i="43"/>
  <c r="O33" i="43"/>
  <c r="N33" i="43"/>
  <c r="M33" i="43"/>
  <c r="L33" i="43"/>
  <c r="K33" i="43"/>
  <c r="J33" i="43"/>
  <c r="I33" i="43"/>
  <c r="H33" i="43"/>
  <c r="G33" i="43"/>
  <c r="F33" i="43"/>
  <c r="E33" i="43"/>
  <c r="D33" i="43"/>
  <c r="P33" i="43" s="1"/>
  <c r="P32" i="43"/>
  <c r="P31" i="43"/>
  <c r="P30" i="43"/>
  <c r="P29" i="43"/>
  <c r="P28" i="43"/>
  <c r="P27" i="43"/>
  <c r="C23" i="43"/>
  <c r="C24" i="43" s="1"/>
  <c r="C66" i="43" s="1"/>
  <c r="P22" i="43"/>
  <c r="P21" i="43"/>
  <c r="P20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P19" i="43" s="1"/>
  <c r="O17" i="43"/>
  <c r="N17" i="43"/>
  <c r="M17" i="43"/>
  <c r="L17" i="43"/>
  <c r="K17" i="43"/>
  <c r="J17" i="43"/>
  <c r="I17" i="43"/>
  <c r="H17" i="43"/>
  <c r="G17" i="43"/>
  <c r="F17" i="43"/>
  <c r="E17" i="43"/>
  <c r="D17" i="43"/>
  <c r="P17" i="43" s="1"/>
  <c r="O16" i="43"/>
  <c r="N16" i="43"/>
  <c r="M16" i="43"/>
  <c r="L16" i="43"/>
  <c r="K16" i="43"/>
  <c r="J16" i="43"/>
  <c r="I16" i="43"/>
  <c r="H16" i="43"/>
  <c r="G16" i="43"/>
  <c r="F16" i="43"/>
  <c r="E16" i="43"/>
  <c r="D16" i="43"/>
  <c r="P16" i="43" s="1"/>
  <c r="P15" i="43"/>
  <c r="E13" i="43"/>
  <c r="F13" i="43" s="1"/>
  <c r="G13" i="43" s="1"/>
  <c r="H13" i="43" s="1"/>
  <c r="I13" i="43" s="1"/>
  <c r="J13" i="43" s="1"/>
  <c r="K13" i="43" s="1"/>
  <c r="L13" i="43" s="1"/>
  <c r="M13" i="43" s="1"/>
  <c r="N13" i="43" s="1"/>
  <c r="O13" i="43" s="1"/>
  <c r="D13" i="43"/>
  <c r="P13" i="43" s="1"/>
  <c r="F12" i="43"/>
  <c r="G12" i="43" s="1"/>
  <c r="E12" i="43"/>
  <c r="N11" i="43"/>
  <c r="O11" i="43" s="1"/>
  <c r="M11" i="43"/>
  <c r="D11" i="43"/>
  <c r="E11" i="43" s="1"/>
  <c r="M10" i="43"/>
  <c r="N10" i="43" s="1"/>
  <c r="O10" i="43" s="1"/>
  <c r="E10" i="43"/>
  <c r="F10" i="43" s="1"/>
  <c r="G10" i="43" s="1"/>
  <c r="H10" i="43" s="1"/>
  <c r="I10" i="43" s="1"/>
  <c r="J10" i="43" s="1"/>
  <c r="K10" i="43" s="1"/>
  <c r="L10" i="43" s="1"/>
  <c r="D10" i="43"/>
  <c r="P10" i="43" s="1"/>
  <c r="D14" i="43"/>
  <c r="P8" i="43"/>
  <c r="D4" i="43"/>
  <c r="E4" i="43" s="1"/>
  <c r="F4" i="43" s="1"/>
  <c r="G4" i="43" s="1"/>
  <c r="H4" i="43" s="1"/>
  <c r="I4" i="43" s="1"/>
  <c r="J4" i="43" s="1"/>
  <c r="K4" i="43" s="1"/>
  <c r="L4" i="43" s="1"/>
  <c r="M4" i="43" s="1"/>
  <c r="N4" i="43" s="1"/>
  <c r="O4" i="43" s="1"/>
  <c r="P63" i="42"/>
  <c r="P62" i="42"/>
  <c r="P61" i="42"/>
  <c r="C59" i="42"/>
  <c r="C65" i="42" s="1"/>
  <c r="P58" i="42"/>
  <c r="P57" i="42"/>
  <c r="P56" i="42"/>
  <c r="O55" i="42"/>
  <c r="N55" i="42"/>
  <c r="M55" i="42"/>
  <c r="L55" i="42"/>
  <c r="K55" i="42"/>
  <c r="J55" i="42"/>
  <c r="I55" i="42"/>
  <c r="H55" i="42"/>
  <c r="G55" i="42"/>
  <c r="F55" i="42"/>
  <c r="E55" i="42"/>
  <c r="D55" i="42"/>
  <c r="P55" i="42" s="1"/>
  <c r="O54" i="42"/>
  <c r="N54" i="42"/>
  <c r="M54" i="42"/>
  <c r="L54" i="42"/>
  <c r="K54" i="42"/>
  <c r="J54" i="42"/>
  <c r="I54" i="42"/>
  <c r="H54" i="42"/>
  <c r="P54" i="42" s="1"/>
  <c r="G54" i="42"/>
  <c r="F54" i="42"/>
  <c r="E54" i="42"/>
  <c r="D54" i="42"/>
  <c r="P52" i="42"/>
  <c r="P51" i="42"/>
  <c r="P50" i="42"/>
  <c r="O49" i="42"/>
  <c r="N49" i="42"/>
  <c r="M49" i="42"/>
  <c r="L49" i="42"/>
  <c r="K49" i="42"/>
  <c r="J49" i="42"/>
  <c r="I49" i="42"/>
  <c r="H49" i="42"/>
  <c r="G49" i="42"/>
  <c r="F49" i="42"/>
  <c r="E49" i="42"/>
  <c r="D49" i="42"/>
  <c r="P49" i="42" s="1"/>
  <c r="O48" i="42"/>
  <c r="N48" i="42"/>
  <c r="M48" i="42"/>
  <c r="L48" i="42"/>
  <c r="K48" i="42"/>
  <c r="J48" i="42"/>
  <c r="I48" i="42"/>
  <c r="H48" i="42"/>
  <c r="G48" i="42"/>
  <c r="F48" i="42"/>
  <c r="E48" i="42"/>
  <c r="D48" i="42"/>
  <c r="P48" i="42" s="1"/>
  <c r="O47" i="42"/>
  <c r="N47" i="42"/>
  <c r="M47" i="42"/>
  <c r="L47" i="42"/>
  <c r="K47" i="42"/>
  <c r="J47" i="42"/>
  <c r="I47" i="42"/>
  <c r="H47" i="42"/>
  <c r="G47" i="42"/>
  <c r="F47" i="42"/>
  <c r="E47" i="42"/>
  <c r="D47" i="42"/>
  <c r="P47" i="42" s="1"/>
  <c r="O46" i="42"/>
  <c r="N46" i="42"/>
  <c r="M46" i="42"/>
  <c r="L46" i="42"/>
  <c r="K46" i="42"/>
  <c r="J46" i="42"/>
  <c r="I46" i="42"/>
  <c r="H46" i="42"/>
  <c r="G46" i="42"/>
  <c r="F46" i="42"/>
  <c r="E46" i="42"/>
  <c r="D46" i="42"/>
  <c r="P46" i="42" s="1"/>
  <c r="P45" i="42"/>
  <c r="O44" i="42"/>
  <c r="N44" i="42"/>
  <c r="M44" i="42"/>
  <c r="L44" i="42"/>
  <c r="K44" i="42"/>
  <c r="J44" i="42"/>
  <c r="I44" i="42"/>
  <c r="H44" i="42"/>
  <c r="G44" i="42"/>
  <c r="F44" i="42"/>
  <c r="E44" i="42"/>
  <c r="D44" i="42"/>
  <c r="P44" i="42" s="1"/>
  <c r="O43" i="42"/>
  <c r="N43" i="42"/>
  <c r="M43" i="42"/>
  <c r="L43" i="42"/>
  <c r="K43" i="42"/>
  <c r="J43" i="42"/>
  <c r="I43" i="42"/>
  <c r="H43" i="42"/>
  <c r="G43" i="42"/>
  <c r="F43" i="42"/>
  <c r="E43" i="42"/>
  <c r="D43" i="42"/>
  <c r="P43" i="42" s="1"/>
  <c r="O42" i="42"/>
  <c r="N42" i="42"/>
  <c r="M42" i="42"/>
  <c r="L42" i="42"/>
  <c r="K42" i="42"/>
  <c r="J42" i="42"/>
  <c r="I42" i="42"/>
  <c r="H42" i="42"/>
  <c r="G42" i="42"/>
  <c r="F42" i="42"/>
  <c r="E42" i="42"/>
  <c r="D42" i="42"/>
  <c r="P42" i="42" s="1"/>
  <c r="O41" i="42"/>
  <c r="N41" i="42"/>
  <c r="M41" i="42"/>
  <c r="L41" i="42"/>
  <c r="K41" i="42"/>
  <c r="J41" i="42"/>
  <c r="I41" i="42"/>
  <c r="H41" i="42"/>
  <c r="G41" i="42"/>
  <c r="F41" i="42"/>
  <c r="E41" i="42"/>
  <c r="D41" i="42"/>
  <c r="P41" i="42" s="1"/>
  <c r="P40" i="42"/>
  <c r="O40" i="42"/>
  <c r="N40" i="42"/>
  <c r="M40" i="42"/>
  <c r="L40" i="42"/>
  <c r="K40" i="42"/>
  <c r="J40" i="42"/>
  <c r="I40" i="42"/>
  <c r="H40" i="42"/>
  <c r="G40" i="42"/>
  <c r="F40" i="42"/>
  <c r="E40" i="42"/>
  <c r="D40" i="42"/>
  <c r="O39" i="42"/>
  <c r="N39" i="42"/>
  <c r="M39" i="42"/>
  <c r="L39" i="42"/>
  <c r="K39" i="42"/>
  <c r="J39" i="42"/>
  <c r="I39" i="42"/>
  <c r="H39" i="42"/>
  <c r="G39" i="42"/>
  <c r="F39" i="42"/>
  <c r="E39" i="42"/>
  <c r="D39" i="42"/>
  <c r="P39" i="42" s="1"/>
  <c r="L38" i="42"/>
  <c r="J38" i="42"/>
  <c r="H38" i="42"/>
  <c r="D38" i="42"/>
  <c r="O37" i="42"/>
  <c r="O38" i="42" s="1"/>
  <c r="N37" i="42"/>
  <c r="N38" i="42" s="1"/>
  <c r="M37" i="42"/>
  <c r="M38" i="42" s="1"/>
  <c r="L37" i="42"/>
  <c r="K37" i="42"/>
  <c r="K38" i="42" s="1"/>
  <c r="J37" i="42"/>
  <c r="I37" i="42"/>
  <c r="I38" i="42" s="1"/>
  <c r="H37" i="42"/>
  <c r="G37" i="42"/>
  <c r="G38" i="42" s="1"/>
  <c r="F37" i="42"/>
  <c r="F38" i="42" s="1"/>
  <c r="E37" i="42"/>
  <c r="E38" i="42" s="1"/>
  <c r="D37" i="42"/>
  <c r="O36" i="42"/>
  <c r="N36" i="42"/>
  <c r="M36" i="42"/>
  <c r="L36" i="42"/>
  <c r="K36" i="42"/>
  <c r="J36" i="42"/>
  <c r="I36" i="42"/>
  <c r="H36" i="42"/>
  <c r="G36" i="42"/>
  <c r="F36" i="42"/>
  <c r="E36" i="42"/>
  <c r="D36" i="42"/>
  <c r="P36" i="42" s="1"/>
  <c r="O35" i="42"/>
  <c r="N35" i="42"/>
  <c r="M35" i="42"/>
  <c r="L35" i="42"/>
  <c r="K35" i="42"/>
  <c r="J35" i="42"/>
  <c r="I35" i="42"/>
  <c r="H35" i="42"/>
  <c r="G35" i="42"/>
  <c r="F35" i="42"/>
  <c r="E35" i="42"/>
  <c r="D35" i="42"/>
  <c r="P35" i="42" s="1"/>
  <c r="P34" i="42"/>
  <c r="O33" i="42"/>
  <c r="N33" i="42"/>
  <c r="M33" i="42"/>
  <c r="L33" i="42"/>
  <c r="K33" i="42"/>
  <c r="J33" i="42"/>
  <c r="I33" i="42"/>
  <c r="H33" i="42"/>
  <c r="G33" i="42"/>
  <c r="F33" i="42"/>
  <c r="E33" i="42"/>
  <c r="P33" i="42" s="1"/>
  <c r="D33" i="42"/>
  <c r="P32" i="42"/>
  <c r="P31" i="42"/>
  <c r="P30" i="42"/>
  <c r="P29" i="42"/>
  <c r="P27" i="42"/>
  <c r="C23" i="42"/>
  <c r="C24" i="42" s="1"/>
  <c r="C66" i="42" s="1"/>
  <c r="P22" i="42"/>
  <c r="P21" i="42"/>
  <c r="P20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P19" i="42" s="1"/>
  <c r="O17" i="42"/>
  <c r="N17" i="42"/>
  <c r="M17" i="42"/>
  <c r="L17" i="42"/>
  <c r="K17" i="42"/>
  <c r="J17" i="42"/>
  <c r="I17" i="42"/>
  <c r="H17" i="42"/>
  <c r="G17" i="42"/>
  <c r="F17" i="42"/>
  <c r="E17" i="42"/>
  <c r="D17" i="42"/>
  <c r="P17" i="42" s="1"/>
  <c r="P16" i="42"/>
  <c r="O16" i="42"/>
  <c r="N16" i="42"/>
  <c r="M16" i="42"/>
  <c r="L16" i="42"/>
  <c r="K16" i="42"/>
  <c r="J16" i="42"/>
  <c r="I16" i="42"/>
  <c r="H16" i="42"/>
  <c r="G16" i="42"/>
  <c r="F16" i="42"/>
  <c r="E16" i="42"/>
  <c r="D16" i="42"/>
  <c r="P15" i="42"/>
  <c r="E13" i="42"/>
  <c r="F13" i="42" s="1"/>
  <c r="G13" i="42" s="1"/>
  <c r="H13" i="42" s="1"/>
  <c r="I13" i="42" s="1"/>
  <c r="J13" i="42" s="1"/>
  <c r="K13" i="42" s="1"/>
  <c r="L13" i="42" s="1"/>
  <c r="M13" i="42" s="1"/>
  <c r="N13" i="42" s="1"/>
  <c r="O13" i="42" s="1"/>
  <c r="D13" i="42"/>
  <c r="F12" i="42"/>
  <c r="G12" i="42" s="1"/>
  <c r="E12" i="42"/>
  <c r="N11" i="42"/>
  <c r="O11" i="42" s="1"/>
  <c r="M11" i="42"/>
  <c r="D11" i="42"/>
  <c r="M10" i="42"/>
  <c r="N10" i="42" s="1"/>
  <c r="O10" i="42" s="1"/>
  <c r="D10" i="42"/>
  <c r="D14" i="42"/>
  <c r="P8" i="42"/>
  <c r="D4" i="42"/>
  <c r="E4" i="42" s="1"/>
  <c r="F4" i="42" s="1"/>
  <c r="G4" i="42" s="1"/>
  <c r="H4" i="42" s="1"/>
  <c r="I4" i="42" s="1"/>
  <c r="J4" i="42" s="1"/>
  <c r="K4" i="42" s="1"/>
  <c r="L4" i="42" s="1"/>
  <c r="M4" i="42" s="1"/>
  <c r="N4" i="42" s="1"/>
  <c r="O4" i="42" s="1"/>
  <c r="O49" i="41"/>
  <c r="N49" i="41"/>
  <c r="M49" i="41"/>
  <c r="L49" i="41"/>
  <c r="K49" i="41"/>
  <c r="J49" i="41"/>
  <c r="I49" i="41"/>
  <c r="H49" i="41"/>
  <c r="G49" i="41"/>
  <c r="F49" i="41"/>
  <c r="E49" i="41"/>
  <c r="D49" i="41"/>
  <c r="O49" i="40"/>
  <c r="N49" i="40"/>
  <c r="M49" i="40"/>
  <c r="L49" i="40"/>
  <c r="K49" i="40"/>
  <c r="J49" i="40"/>
  <c r="I49" i="40"/>
  <c r="H49" i="40"/>
  <c r="G49" i="40"/>
  <c r="F49" i="40"/>
  <c r="E49" i="40"/>
  <c r="D49" i="40"/>
  <c r="O37" i="41"/>
  <c r="N37" i="41"/>
  <c r="M37" i="41"/>
  <c r="L37" i="41"/>
  <c r="K37" i="41"/>
  <c r="J37" i="41"/>
  <c r="I37" i="41"/>
  <c r="I38" i="41" s="1"/>
  <c r="H37" i="41"/>
  <c r="P37" i="41" s="1"/>
  <c r="G37" i="41"/>
  <c r="F37" i="41"/>
  <c r="E37" i="41"/>
  <c r="D37" i="41"/>
  <c r="O37" i="40"/>
  <c r="N37" i="40"/>
  <c r="M37" i="40"/>
  <c r="L37" i="40"/>
  <c r="K37" i="40"/>
  <c r="J37" i="40"/>
  <c r="I37" i="40"/>
  <c r="I38" i="40" s="1"/>
  <c r="H37" i="40"/>
  <c r="G37" i="40"/>
  <c r="F37" i="40"/>
  <c r="E37" i="40"/>
  <c r="D37" i="40"/>
  <c r="O37" i="38"/>
  <c r="N37" i="38"/>
  <c r="M37" i="38"/>
  <c r="L37" i="38"/>
  <c r="K37" i="38"/>
  <c r="J37" i="38"/>
  <c r="I37" i="38"/>
  <c r="H37" i="38"/>
  <c r="G37" i="38"/>
  <c r="F37" i="38"/>
  <c r="E37" i="38"/>
  <c r="D37" i="38"/>
  <c r="O37" i="37"/>
  <c r="N37" i="37"/>
  <c r="M37" i="37"/>
  <c r="L37" i="37"/>
  <c r="K37" i="37"/>
  <c r="J37" i="37"/>
  <c r="I37" i="37"/>
  <c r="H37" i="37"/>
  <c r="G37" i="37"/>
  <c r="F37" i="37"/>
  <c r="E37" i="37"/>
  <c r="D37" i="37"/>
  <c r="O37" i="36"/>
  <c r="N37" i="36"/>
  <c r="M37" i="36"/>
  <c r="L37" i="36"/>
  <c r="K37" i="36"/>
  <c r="J37" i="36"/>
  <c r="I37" i="36"/>
  <c r="H37" i="36"/>
  <c r="G37" i="36"/>
  <c r="F37" i="36"/>
  <c r="E37" i="36"/>
  <c r="D37" i="36"/>
  <c r="O37" i="35"/>
  <c r="N37" i="35"/>
  <c r="M37" i="35"/>
  <c r="L37" i="35"/>
  <c r="K37" i="35"/>
  <c r="J37" i="35"/>
  <c r="I37" i="35"/>
  <c r="H37" i="35"/>
  <c r="G37" i="35"/>
  <c r="F37" i="35"/>
  <c r="E37" i="35"/>
  <c r="D37" i="35"/>
  <c r="O37" i="34"/>
  <c r="N37" i="34"/>
  <c r="M37" i="34"/>
  <c r="L37" i="34"/>
  <c r="K37" i="34"/>
  <c r="J37" i="34"/>
  <c r="I37" i="34"/>
  <c r="H37" i="34"/>
  <c r="G37" i="34"/>
  <c r="F37" i="34"/>
  <c r="E37" i="34"/>
  <c r="D37" i="34"/>
  <c r="O37" i="33"/>
  <c r="N37" i="33"/>
  <c r="M37" i="33"/>
  <c r="L37" i="33"/>
  <c r="K37" i="33"/>
  <c r="J37" i="33"/>
  <c r="I37" i="33"/>
  <c r="H37" i="33"/>
  <c r="G37" i="33"/>
  <c r="F37" i="33"/>
  <c r="E37" i="33"/>
  <c r="D37" i="33"/>
  <c r="P63" i="41"/>
  <c r="P62" i="41"/>
  <c r="P61" i="41"/>
  <c r="C59" i="41"/>
  <c r="C65" i="41" s="1"/>
  <c r="P58" i="41"/>
  <c r="P57" i="41"/>
  <c r="P56" i="41"/>
  <c r="O55" i="41"/>
  <c r="N55" i="41"/>
  <c r="M55" i="41"/>
  <c r="L55" i="41"/>
  <c r="K55" i="41"/>
  <c r="J55" i="41"/>
  <c r="I55" i="41"/>
  <c r="H55" i="41"/>
  <c r="G55" i="41"/>
  <c r="F55" i="41"/>
  <c r="E55" i="41"/>
  <c r="D55" i="41"/>
  <c r="P55" i="41" s="1"/>
  <c r="O54" i="41"/>
  <c r="N54" i="41"/>
  <c r="M54" i="41"/>
  <c r="L54" i="41"/>
  <c r="K54" i="41"/>
  <c r="J54" i="41"/>
  <c r="I54" i="41"/>
  <c r="H54" i="41"/>
  <c r="G54" i="41"/>
  <c r="F54" i="41"/>
  <c r="E54" i="41"/>
  <c r="D54" i="41"/>
  <c r="P54" i="41" s="1"/>
  <c r="P52" i="41"/>
  <c r="P51" i="41"/>
  <c r="P50" i="41"/>
  <c r="O48" i="41"/>
  <c r="N48" i="41"/>
  <c r="M48" i="41"/>
  <c r="L48" i="41"/>
  <c r="K48" i="41"/>
  <c r="J48" i="41"/>
  <c r="I48" i="41"/>
  <c r="H48" i="41"/>
  <c r="G48" i="41"/>
  <c r="F48" i="41"/>
  <c r="E48" i="41"/>
  <c r="D48" i="41"/>
  <c r="P48" i="41" s="1"/>
  <c r="O47" i="41"/>
  <c r="N47" i="41"/>
  <c r="M47" i="41"/>
  <c r="L47" i="41"/>
  <c r="K47" i="41"/>
  <c r="J47" i="41"/>
  <c r="I47" i="41"/>
  <c r="H47" i="41"/>
  <c r="G47" i="41"/>
  <c r="F47" i="41"/>
  <c r="E47" i="41"/>
  <c r="D47" i="41"/>
  <c r="P47" i="41" s="1"/>
  <c r="O46" i="41"/>
  <c r="N46" i="41"/>
  <c r="M46" i="41"/>
  <c r="L46" i="41"/>
  <c r="K46" i="41"/>
  <c r="J46" i="41"/>
  <c r="I46" i="41"/>
  <c r="H46" i="41"/>
  <c r="G46" i="41"/>
  <c r="F46" i="41"/>
  <c r="E46" i="41"/>
  <c r="D46" i="41"/>
  <c r="P46" i="41" s="1"/>
  <c r="P45" i="41"/>
  <c r="O44" i="41"/>
  <c r="N44" i="41"/>
  <c r="M44" i="41"/>
  <c r="L44" i="41"/>
  <c r="K44" i="41"/>
  <c r="J44" i="41"/>
  <c r="I44" i="41"/>
  <c r="H44" i="41"/>
  <c r="G44" i="41"/>
  <c r="F44" i="41"/>
  <c r="E44" i="41"/>
  <c r="D44" i="41"/>
  <c r="P44" i="41" s="1"/>
  <c r="O43" i="41"/>
  <c r="N43" i="41"/>
  <c r="M43" i="41"/>
  <c r="L43" i="41"/>
  <c r="K43" i="41"/>
  <c r="J43" i="41"/>
  <c r="I43" i="41"/>
  <c r="H43" i="41"/>
  <c r="G43" i="41"/>
  <c r="F43" i="41"/>
  <c r="E43" i="41"/>
  <c r="D43" i="41"/>
  <c r="P43" i="41" s="1"/>
  <c r="O42" i="41"/>
  <c r="N42" i="41"/>
  <c r="M42" i="41"/>
  <c r="L42" i="41"/>
  <c r="K42" i="41"/>
  <c r="J42" i="41"/>
  <c r="I42" i="41"/>
  <c r="H42" i="41"/>
  <c r="G42" i="41"/>
  <c r="F42" i="41"/>
  <c r="E42" i="41"/>
  <c r="D42" i="41"/>
  <c r="P42" i="41" s="1"/>
  <c r="O41" i="41"/>
  <c r="N41" i="41"/>
  <c r="M41" i="41"/>
  <c r="L41" i="41"/>
  <c r="K41" i="41"/>
  <c r="J41" i="41"/>
  <c r="I41" i="41"/>
  <c r="H41" i="41"/>
  <c r="G41" i="41"/>
  <c r="F41" i="41"/>
  <c r="E41" i="41"/>
  <c r="D41" i="41"/>
  <c r="P41" i="41" s="1"/>
  <c r="P40" i="41"/>
  <c r="O40" i="41"/>
  <c r="N40" i="41"/>
  <c r="M40" i="41"/>
  <c r="L40" i="41"/>
  <c r="K40" i="41"/>
  <c r="J40" i="41"/>
  <c r="I40" i="41"/>
  <c r="H40" i="41"/>
  <c r="G40" i="41"/>
  <c r="F40" i="41"/>
  <c r="E40" i="41"/>
  <c r="D40" i="41"/>
  <c r="O39" i="41"/>
  <c r="N39" i="41"/>
  <c r="M39" i="41"/>
  <c r="L39" i="41"/>
  <c r="K39" i="41"/>
  <c r="J39" i="41"/>
  <c r="I39" i="41"/>
  <c r="H39" i="41"/>
  <c r="G39" i="41"/>
  <c r="F39" i="41"/>
  <c r="E39" i="41"/>
  <c r="D39" i="41"/>
  <c r="P39" i="41" s="1"/>
  <c r="K38" i="41"/>
  <c r="J38" i="41"/>
  <c r="O38" i="41"/>
  <c r="N38" i="41"/>
  <c r="M38" i="41"/>
  <c r="L38" i="41"/>
  <c r="H38" i="41"/>
  <c r="F38" i="41"/>
  <c r="E38" i="41"/>
  <c r="D38" i="41"/>
  <c r="O36" i="41"/>
  <c r="N36" i="41"/>
  <c r="M36" i="41"/>
  <c r="L36" i="41"/>
  <c r="K36" i="41"/>
  <c r="J36" i="41"/>
  <c r="I36" i="41"/>
  <c r="H36" i="41"/>
  <c r="G36" i="41"/>
  <c r="F36" i="41"/>
  <c r="E36" i="41"/>
  <c r="D36" i="41"/>
  <c r="P36" i="41" s="1"/>
  <c r="O35" i="41"/>
  <c r="N35" i="41"/>
  <c r="M35" i="41"/>
  <c r="L35" i="41"/>
  <c r="K35" i="41"/>
  <c r="J35" i="41"/>
  <c r="I35" i="41"/>
  <c r="H35" i="41"/>
  <c r="G35" i="41"/>
  <c r="F35" i="41"/>
  <c r="E35" i="41"/>
  <c r="D35" i="41"/>
  <c r="P35" i="41" s="1"/>
  <c r="P34" i="41"/>
  <c r="O33" i="41"/>
  <c r="N33" i="41"/>
  <c r="M33" i="41"/>
  <c r="L33" i="41"/>
  <c r="K33" i="41"/>
  <c r="J33" i="41"/>
  <c r="I33" i="41"/>
  <c r="H33" i="41"/>
  <c r="G33" i="41"/>
  <c r="P33" i="41" s="1"/>
  <c r="F33" i="41"/>
  <c r="E33" i="41"/>
  <c r="D33" i="41"/>
  <c r="P32" i="41"/>
  <c r="P31" i="41"/>
  <c r="P30" i="41"/>
  <c r="P29" i="41"/>
  <c r="P28" i="41"/>
  <c r="P27" i="41"/>
  <c r="C24" i="41"/>
  <c r="C66" i="41" s="1"/>
  <c r="C23" i="41"/>
  <c r="P22" i="41"/>
  <c r="P21" i="41"/>
  <c r="P20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P19" i="41" s="1"/>
  <c r="O17" i="41"/>
  <c r="N17" i="41"/>
  <c r="M17" i="41"/>
  <c r="L17" i="41"/>
  <c r="K17" i="41"/>
  <c r="J17" i="41"/>
  <c r="I17" i="41"/>
  <c r="H17" i="41"/>
  <c r="G17" i="41"/>
  <c r="F17" i="41"/>
  <c r="E17" i="41"/>
  <c r="D17" i="41"/>
  <c r="P17" i="41" s="1"/>
  <c r="O16" i="41"/>
  <c r="N16" i="41"/>
  <c r="M16" i="41"/>
  <c r="L16" i="41"/>
  <c r="K16" i="41"/>
  <c r="J16" i="41"/>
  <c r="I16" i="41"/>
  <c r="H16" i="41"/>
  <c r="P16" i="41" s="1"/>
  <c r="G16" i="41"/>
  <c r="F16" i="41"/>
  <c r="E16" i="41"/>
  <c r="D16" i="41"/>
  <c r="P15" i="41"/>
  <c r="D13" i="41"/>
  <c r="F12" i="41"/>
  <c r="G12" i="41" s="1"/>
  <c r="E12" i="41"/>
  <c r="M11" i="41"/>
  <c r="N11" i="41" s="1"/>
  <c r="O11" i="41" s="1"/>
  <c r="D11" i="41"/>
  <c r="O10" i="41"/>
  <c r="N10" i="41"/>
  <c r="M10" i="41"/>
  <c r="D10" i="41"/>
  <c r="D14" i="41"/>
  <c r="P8" i="41"/>
  <c r="D4" i="41"/>
  <c r="E4" i="41" s="1"/>
  <c r="F4" i="41" s="1"/>
  <c r="G4" i="41" s="1"/>
  <c r="H4" i="41" s="1"/>
  <c r="I4" i="41" s="1"/>
  <c r="J4" i="41" s="1"/>
  <c r="K4" i="41" s="1"/>
  <c r="L4" i="41" s="1"/>
  <c r="M4" i="41" s="1"/>
  <c r="N4" i="41" s="1"/>
  <c r="O4" i="41" s="1"/>
  <c r="O49" i="26"/>
  <c r="N49" i="26"/>
  <c r="M49" i="26"/>
  <c r="L49" i="26"/>
  <c r="K49" i="26"/>
  <c r="J49" i="26"/>
  <c r="I49" i="26"/>
  <c r="H49" i="26"/>
  <c r="G49" i="26"/>
  <c r="F49" i="26"/>
  <c r="E49" i="26"/>
  <c r="O33" i="40"/>
  <c r="N33" i="40"/>
  <c r="M33" i="40"/>
  <c r="L33" i="40"/>
  <c r="K33" i="40"/>
  <c r="J33" i="40"/>
  <c r="I33" i="40"/>
  <c r="H33" i="40"/>
  <c r="G33" i="40"/>
  <c r="F33" i="40"/>
  <c r="E33" i="40"/>
  <c r="D33" i="40"/>
  <c r="C65" i="40"/>
  <c r="P63" i="40"/>
  <c r="P62" i="40"/>
  <c r="P61" i="40"/>
  <c r="C59" i="40"/>
  <c r="P58" i="40"/>
  <c r="P57" i="40"/>
  <c r="P56" i="40"/>
  <c r="O55" i="40"/>
  <c r="N55" i="40"/>
  <c r="M55" i="40"/>
  <c r="L55" i="40"/>
  <c r="K55" i="40"/>
  <c r="J55" i="40"/>
  <c r="I55" i="40"/>
  <c r="H55" i="40"/>
  <c r="P55" i="40" s="1"/>
  <c r="G55" i="40"/>
  <c r="F55" i="40"/>
  <c r="E55" i="40"/>
  <c r="D55" i="40"/>
  <c r="O54" i="40"/>
  <c r="N54" i="40"/>
  <c r="M54" i="40"/>
  <c r="L54" i="40"/>
  <c r="K54" i="40"/>
  <c r="J54" i="40"/>
  <c r="I54" i="40"/>
  <c r="H54" i="40"/>
  <c r="G54" i="40"/>
  <c r="F54" i="40"/>
  <c r="E54" i="40"/>
  <c r="D54" i="40"/>
  <c r="P54" i="40" s="1"/>
  <c r="P52" i="40"/>
  <c r="P51" i="40"/>
  <c r="P50" i="40"/>
  <c r="O48" i="40"/>
  <c r="N48" i="40"/>
  <c r="M48" i="40"/>
  <c r="L48" i="40"/>
  <c r="K48" i="40"/>
  <c r="J48" i="40"/>
  <c r="I48" i="40"/>
  <c r="H48" i="40"/>
  <c r="G48" i="40"/>
  <c r="F48" i="40"/>
  <c r="P48" i="40" s="1"/>
  <c r="E48" i="40"/>
  <c r="D48" i="40"/>
  <c r="O47" i="40"/>
  <c r="N47" i="40"/>
  <c r="M47" i="40"/>
  <c r="L47" i="40"/>
  <c r="K47" i="40"/>
  <c r="J47" i="40"/>
  <c r="I47" i="40"/>
  <c r="H47" i="40"/>
  <c r="G47" i="40"/>
  <c r="F47" i="40"/>
  <c r="E47" i="40"/>
  <c r="D47" i="40"/>
  <c r="P47" i="40" s="1"/>
  <c r="O46" i="40"/>
  <c r="N46" i="40"/>
  <c r="M46" i="40"/>
  <c r="L46" i="40"/>
  <c r="K46" i="40"/>
  <c r="J46" i="40"/>
  <c r="I46" i="40"/>
  <c r="H46" i="40"/>
  <c r="P46" i="40" s="1"/>
  <c r="G46" i="40"/>
  <c r="F46" i="40"/>
  <c r="E46" i="40"/>
  <c r="D46" i="40"/>
  <c r="P45" i="40"/>
  <c r="O44" i="40"/>
  <c r="N44" i="40"/>
  <c r="M44" i="40"/>
  <c r="L44" i="40"/>
  <c r="K44" i="40"/>
  <c r="J44" i="40"/>
  <c r="I44" i="40"/>
  <c r="H44" i="40"/>
  <c r="G44" i="40"/>
  <c r="F44" i="40"/>
  <c r="E44" i="40"/>
  <c r="D44" i="40"/>
  <c r="P44" i="40" s="1"/>
  <c r="O43" i="40"/>
  <c r="N43" i="40"/>
  <c r="M43" i="40"/>
  <c r="L43" i="40"/>
  <c r="K43" i="40"/>
  <c r="J43" i="40"/>
  <c r="I43" i="40"/>
  <c r="H43" i="40"/>
  <c r="P43" i="40" s="1"/>
  <c r="G43" i="40"/>
  <c r="F43" i="40"/>
  <c r="E43" i="40"/>
  <c r="D43" i="40"/>
  <c r="O42" i="40"/>
  <c r="N42" i="40"/>
  <c r="M42" i="40"/>
  <c r="L42" i="40"/>
  <c r="K42" i="40"/>
  <c r="J42" i="40"/>
  <c r="I42" i="40"/>
  <c r="H42" i="40"/>
  <c r="G42" i="40"/>
  <c r="F42" i="40"/>
  <c r="E42" i="40"/>
  <c r="D42" i="40"/>
  <c r="P42" i="40" s="1"/>
  <c r="O41" i="40"/>
  <c r="N41" i="40"/>
  <c r="M41" i="40"/>
  <c r="L41" i="40"/>
  <c r="K41" i="40"/>
  <c r="J41" i="40"/>
  <c r="I41" i="40"/>
  <c r="H41" i="40"/>
  <c r="G41" i="40"/>
  <c r="F41" i="40"/>
  <c r="E41" i="40"/>
  <c r="D41" i="40"/>
  <c r="P41" i="40" s="1"/>
  <c r="O40" i="40"/>
  <c r="N40" i="40"/>
  <c r="M40" i="40"/>
  <c r="L40" i="40"/>
  <c r="K40" i="40"/>
  <c r="J40" i="40"/>
  <c r="I40" i="40"/>
  <c r="H40" i="40"/>
  <c r="G40" i="40"/>
  <c r="F40" i="40"/>
  <c r="P40" i="40" s="1"/>
  <c r="E40" i="40"/>
  <c r="D40" i="40"/>
  <c r="O39" i="40"/>
  <c r="N39" i="40"/>
  <c r="M39" i="40"/>
  <c r="L39" i="40"/>
  <c r="K39" i="40"/>
  <c r="J39" i="40"/>
  <c r="I39" i="40"/>
  <c r="H39" i="40"/>
  <c r="G39" i="40"/>
  <c r="F39" i="40"/>
  <c r="E39" i="40"/>
  <c r="D39" i="40"/>
  <c r="P39" i="40" s="1"/>
  <c r="K38" i="40"/>
  <c r="J38" i="40"/>
  <c r="O38" i="40"/>
  <c r="N38" i="40"/>
  <c r="M38" i="40"/>
  <c r="L38" i="40"/>
  <c r="H38" i="40"/>
  <c r="G38" i="40"/>
  <c r="P37" i="40"/>
  <c r="E38" i="40"/>
  <c r="D38" i="40"/>
  <c r="O36" i="40"/>
  <c r="N36" i="40"/>
  <c r="M36" i="40"/>
  <c r="L36" i="40"/>
  <c r="K36" i="40"/>
  <c r="J36" i="40"/>
  <c r="I36" i="40"/>
  <c r="H36" i="40"/>
  <c r="G36" i="40"/>
  <c r="F36" i="40"/>
  <c r="E36" i="40"/>
  <c r="D36" i="40"/>
  <c r="P36" i="40" s="1"/>
  <c r="O35" i="40"/>
  <c r="N35" i="40"/>
  <c r="M35" i="40"/>
  <c r="L35" i="40"/>
  <c r="K35" i="40"/>
  <c r="J35" i="40"/>
  <c r="I35" i="40"/>
  <c r="H35" i="40"/>
  <c r="P35" i="40" s="1"/>
  <c r="G35" i="40"/>
  <c r="F35" i="40"/>
  <c r="E35" i="40"/>
  <c r="D35" i="40"/>
  <c r="P34" i="40"/>
  <c r="P32" i="40"/>
  <c r="P31" i="40"/>
  <c r="P30" i="40"/>
  <c r="P29" i="40"/>
  <c r="P27" i="40"/>
  <c r="C24" i="40"/>
  <c r="C66" i="40" s="1"/>
  <c r="C23" i="40"/>
  <c r="P22" i="40"/>
  <c r="P21" i="40"/>
  <c r="P20" i="40"/>
  <c r="O19" i="40"/>
  <c r="N19" i="40"/>
  <c r="M19" i="40"/>
  <c r="L19" i="40"/>
  <c r="K19" i="40"/>
  <c r="J19" i="40"/>
  <c r="I19" i="40"/>
  <c r="H19" i="40"/>
  <c r="P19" i="40" s="1"/>
  <c r="G19" i="40"/>
  <c r="F19" i="40"/>
  <c r="E19" i="40"/>
  <c r="D19" i="40"/>
  <c r="O17" i="40"/>
  <c r="N17" i="40"/>
  <c r="M17" i="40"/>
  <c r="L17" i="40"/>
  <c r="K17" i="40"/>
  <c r="J17" i="40"/>
  <c r="I17" i="40"/>
  <c r="H17" i="40"/>
  <c r="G17" i="40"/>
  <c r="F17" i="40"/>
  <c r="E17" i="40"/>
  <c r="D17" i="40"/>
  <c r="P17" i="40" s="1"/>
  <c r="O16" i="40"/>
  <c r="N16" i="40"/>
  <c r="M16" i="40"/>
  <c r="L16" i="40"/>
  <c r="K16" i="40"/>
  <c r="J16" i="40"/>
  <c r="I16" i="40"/>
  <c r="H16" i="40"/>
  <c r="G16" i="40"/>
  <c r="F16" i="40"/>
  <c r="E16" i="40"/>
  <c r="P16" i="40" s="1"/>
  <c r="D16" i="40"/>
  <c r="P15" i="40"/>
  <c r="D13" i="40"/>
  <c r="E13" i="40" s="1"/>
  <c r="F13" i="40" s="1"/>
  <c r="G13" i="40" s="1"/>
  <c r="H13" i="40" s="1"/>
  <c r="I13" i="40" s="1"/>
  <c r="J13" i="40" s="1"/>
  <c r="K13" i="40" s="1"/>
  <c r="L13" i="40" s="1"/>
  <c r="M13" i="40" s="1"/>
  <c r="N13" i="40" s="1"/>
  <c r="O13" i="40" s="1"/>
  <c r="G12" i="40"/>
  <c r="H12" i="40" s="1"/>
  <c r="I12" i="40" s="1"/>
  <c r="J12" i="40" s="1"/>
  <c r="K12" i="40" s="1"/>
  <c r="L12" i="40" s="1"/>
  <c r="M12" i="40" s="1"/>
  <c r="N12" i="40" s="1"/>
  <c r="O12" i="40" s="1"/>
  <c r="F12" i="40"/>
  <c r="E12" i="40"/>
  <c r="P12" i="40" s="1"/>
  <c r="M11" i="40"/>
  <c r="N11" i="40" s="1"/>
  <c r="O11" i="40" s="1"/>
  <c r="E11" i="40"/>
  <c r="F11" i="40" s="1"/>
  <c r="G11" i="40" s="1"/>
  <c r="H11" i="40" s="1"/>
  <c r="I11" i="40" s="1"/>
  <c r="J11" i="40" s="1"/>
  <c r="K11" i="40" s="1"/>
  <c r="L11" i="40" s="1"/>
  <c r="D11" i="40"/>
  <c r="P11" i="40" s="1"/>
  <c r="O10" i="40"/>
  <c r="N10" i="40"/>
  <c r="M10" i="40"/>
  <c r="D10" i="40"/>
  <c r="E10" i="40" s="1"/>
  <c r="E14" i="40"/>
  <c r="P9" i="40"/>
  <c r="P8" i="40"/>
  <c r="D4" i="40"/>
  <c r="E4" i="40" s="1"/>
  <c r="F4" i="40" s="1"/>
  <c r="G4" i="40" s="1"/>
  <c r="H4" i="40" s="1"/>
  <c r="I4" i="40" s="1"/>
  <c r="J4" i="40" s="1"/>
  <c r="K4" i="40" s="1"/>
  <c r="L4" i="40" s="1"/>
  <c r="M4" i="40" s="1"/>
  <c r="N4" i="40" s="1"/>
  <c r="O4" i="40" s="1"/>
  <c r="D49" i="20"/>
  <c r="O49" i="29"/>
  <c r="N49" i="29"/>
  <c r="M49" i="29"/>
  <c r="L49" i="29"/>
  <c r="K49" i="29"/>
  <c r="J49" i="29"/>
  <c r="I49" i="29"/>
  <c r="H49" i="29"/>
  <c r="G49" i="29"/>
  <c r="F49" i="29"/>
  <c r="E49" i="29"/>
  <c r="D49" i="29"/>
  <c r="O49" i="28"/>
  <c r="N49" i="28"/>
  <c r="M49" i="28"/>
  <c r="L49" i="28"/>
  <c r="K49" i="28"/>
  <c r="J49" i="28"/>
  <c r="I49" i="28"/>
  <c r="H49" i="28"/>
  <c r="G49" i="28"/>
  <c r="F49" i="28"/>
  <c r="E49" i="28"/>
  <c r="D49" i="28"/>
  <c r="O49" i="27"/>
  <c r="N49" i="27"/>
  <c r="M49" i="27"/>
  <c r="L49" i="27"/>
  <c r="K49" i="27"/>
  <c r="J49" i="27"/>
  <c r="I49" i="27"/>
  <c r="H49" i="27"/>
  <c r="G49" i="27"/>
  <c r="F49" i="27"/>
  <c r="E49" i="27"/>
  <c r="D49" i="27"/>
  <c r="D49" i="26"/>
  <c r="O49" i="25"/>
  <c r="N49" i="25"/>
  <c r="M49" i="25"/>
  <c r="L49" i="25"/>
  <c r="K49" i="25"/>
  <c r="J49" i="25"/>
  <c r="I49" i="25"/>
  <c r="H49" i="25"/>
  <c r="G49" i="25"/>
  <c r="F49" i="25"/>
  <c r="E49" i="25"/>
  <c r="D49" i="25"/>
  <c r="O49" i="23"/>
  <c r="N49" i="23"/>
  <c r="M49" i="23"/>
  <c r="L49" i="23"/>
  <c r="K49" i="23"/>
  <c r="J49" i="23"/>
  <c r="I49" i="23"/>
  <c r="H49" i="23"/>
  <c r="G49" i="23"/>
  <c r="F49" i="23"/>
  <c r="E49" i="23"/>
  <c r="O49" i="20"/>
  <c r="N49" i="20"/>
  <c r="M49" i="20"/>
  <c r="L49" i="20"/>
  <c r="K49" i="20"/>
  <c r="J49" i="20"/>
  <c r="I49" i="20"/>
  <c r="H49" i="20"/>
  <c r="G49" i="20"/>
  <c r="F49" i="20"/>
  <c r="E49" i="20"/>
  <c r="O49" i="21"/>
  <c r="N49" i="21"/>
  <c r="M49" i="21"/>
  <c r="L49" i="21"/>
  <c r="K49" i="21"/>
  <c r="J49" i="21"/>
  <c r="I49" i="21"/>
  <c r="H49" i="21"/>
  <c r="G49" i="21"/>
  <c r="F49" i="21"/>
  <c r="E49" i="21"/>
  <c r="D49" i="21"/>
  <c r="O19" i="20"/>
  <c r="N19" i="20"/>
  <c r="M19" i="20"/>
  <c r="L19" i="20"/>
  <c r="K19" i="20"/>
  <c r="J19" i="20"/>
  <c r="I19" i="20"/>
  <c r="H19" i="20"/>
  <c r="G19" i="20"/>
  <c r="F19" i="20"/>
  <c r="E19" i="20"/>
  <c r="D19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O19" i="21"/>
  <c r="N19" i="21"/>
  <c r="M19" i="21"/>
  <c r="L19" i="21"/>
  <c r="K19" i="21"/>
  <c r="J19" i="21"/>
  <c r="I19" i="21"/>
  <c r="H19" i="21"/>
  <c r="G19" i="21"/>
  <c r="F19" i="21"/>
  <c r="E19" i="21"/>
  <c r="D19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O19" i="23"/>
  <c r="N19" i="23"/>
  <c r="M19" i="23"/>
  <c r="L19" i="23"/>
  <c r="K19" i="23"/>
  <c r="J19" i="23"/>
  <c r="I19" i="23"/>
  <c r="H19" i="23"/>
  <c r="G19" i="23"/>
  <c r="F19" i="23"/>
  <c r="E19" i="23"/>
  <c r="D19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O49" i="38"/>
  <c r="N49" i="38"/>
  <c r="M49" i="38"/>
  <c r="L49" i="38"/>
  <c r="K49" i="38"/>
  <c r="J49" i="38"/>
  <c r="I49" i="38"/>
  <c r="H49" i="38"/>
  <c r="G49" i="38"/>
  <c r="F49" i="38"/>
  <c r="E49" i="38"/>
  <c r="D49" i="38"/>
  <c r="O49" i="37"/>
  <c r="N49" i="37"/>
  <c r="M49" i="37"/>
  <c r="L49" i="37"/>
  <c r="K49" i="37"/>
  <c r="J49" i="37"/>
  <c r="I49" i="37"/>
  <c r="H49" i="37"/>
  <c r="G49" i="37"/>
  <c r="F49" i="37"/>
  <c r="E49" i="37"/>
  <c r="D49" i="37"/>
  <c r="O49" i="36"/>
  <c r="N49" i="36"/>
  <c r="M49" i="36"/>
  <c r="L49" i="36"/>
  <c r="K49" i="36"/>
  <c r="J49" i="36"/>
  <c r="I49" i="36"/>
  <c r="H49" i="36"/>
  <c r="G49" i="36"/>
  <c r="F49" i="36"/>
  <c r="E49" i="36"/>
  <c r="D49" i="36"/>
  <c r="O49" i="35"/>
  <c r="N49" i="35"/>
  <c r="M49" i="35"/>
  <c r="L49" i="35"/>
  <c r="K49" i="35"/>
  <c r="J49" i="35"/>
  <c r="I49" i="35"/>
  <c r="H49" i="35"/>
  <c r="G49" i="35"/>
  <c r="F49" i="35"/>
  <c r="E49" i="35"/>
  <c r="D49" i="35"/>
  <c r="O49" i="34"/>
  <c r="N49" i="34"/>
  <c r="M49" i="34"/>
  <c r="L49" i="34"/>
  <c r="K49" i="34"/>
  <c r="J49" i="34"/>
  <c r="I49" i="34"/>
  <c r="H49" i="34"/>
  <c r="G49" i="34"/>
  <c r="F49" i="34"/>
  <c r="E49" i="34"/>
  <c r="D49" i="34"/>
  <c r="O49" i="33"/>
  <c r="N49" i="33"/>
  <c r="M49" i="33"/>
  <c r="L49" i="33"/>
  <c r="K49" i="33"/>
  <c r="J49" i="33"/>
  <c r="I49" i="33"/>
  <c r="H49" i="33"/>
  <c r="G49" i="33"/>
  <c r="F49" i="33"/>
  <c r="E49" i="33"/>
  <c r="D49" i="33"/>
  <c r="O49" i="32"/>
  <c r="N49" i="32"/>
  <c r="M49" i="32"/>
  <c r="L49" i="32"/>
  <c r="K49" i="32"/>
  <c r="J49" i="32"/>
  <c r="I49" i="32"/>
  <c r="H49" i="32"/>
  <c r="G49" i="32"/>
  <c r="F49" i="32"/>
  <c r="E49" i="32"/>
  <c r="D49" i="32"/>
  <c r="O49" i="31"/>
  <c r="N49" i="31"/>
  <c r="M49" i="31"/>
  <c r="L49" i="31"/>
  <c r="K49" i="31"/>
  <c r="J49" i="31"/>
  <c r="I49" i="31"/>
  <c r="H49" i="31"/>
  <c r="G49" i="31"/>
  <c r="F49" i="31"/>
  <c r="E49" i="31"/>
  <c r="D49" i="31"/>
  <c r="O37" i="32"/>
  <c r="N37" i="32"/>
  <c r="M37" i="32"/>
  <c r="L37" i="32"/>
  <c r="K37" i="32"/>
  <c r="J37" i="32"/>
  <c r="I37" i="32"/>
  <c r="H37" i="32"/>
  <c r="G37" i="32"/>
  <c r="F37" i="32"/>
  <c r="E37" i="32"/>
  <c r="D37" i="32"/>
  <c r="O37" i="31"/>
  <c r="N37" i="31"/>
  <c r="M37" i="31"/>
  <c r="L37" i="31"/>
  <c r="K37" i="31"/>
  <c r="J37" i="31"/>
  <c r="I37" i="31"/>
  <c r="H37" i="31"/>
  <c r="G37" i="31"/>
  <c r="F37" i="31"/>
  <c r="E37" i="31"/>
  <c r="D37" i="31"/>
  <c r="O37" i="30"/>
  <c r="N37" i="30"/>
  <c r="M37" i="30"/>
  <c r="L37" i="30"/>
  <c r="K37" i="30"/>
  <c r="J37" i="30"/>
  <c r="I37" i="30"/>
  <c r="H37" i="30"/>
  <c r="G37" i="30"/>
  <c r="F37" i="30"/>
  <c r="E37" i="30"/>
  <c r="D37" i="30"/>
  <c r="O37" i="29"/>
  <c r="N37" i="29"/>
  <c r="M37" i="29"/>
  <c r="L37" i="29"/>
  <c r="K37" i="29"/>
  <c r="J37" i="29"/>
  <c r="I37" i="29"/>
  <c r="H37" i="29"/>
  <c r="G37" i="29"/>
  <c r="F37" i="29"/>
  <c r="E37" i="29"/>
  <c r="D37" i="29"/>
  <c r="O37" i="28"/>
  <c r="N37" i="28"/>
  <c r="M37" i="28"/>
  <c r="L37" i="28"/>
  <c r="K37" i="28"/>
  <c r="J37" i="28"/>
  <c r="I37" i="28"/>
  <c r="H37" i="28"/>
  <c r="G37" i="28"/>
  <c r="F37" i="28"/>
  <c r="E37" i="28"/>
  <c r="D37" i="28"/>
  <c r="O37" i="27"/>
  <c r="N37" i="27"/>
  <c r="M37" i="27"/>
  <c r="L37" i="27"/>
  <c r="K37" i="27"/>
  <c r="J37" i="27"/>
  <c r="I37" i="27"/>
  <c r="H37" i="27"/>
  <c r="G37" i="27"/>
  <c r="F37" i="27"/>
  <c r="E37" i="27"/>
  <c r="D37" i="27"/>
  <c r="O37" i="26"/>
  <c r="N37" i="26"/>
  <c r="M37" i="26"/>
  <c r="L37" i="26"/>
  <c r="K37" i="26"/>
  <c r="J37" i="26"/>
  <c r="I37" i="26"/>
  <c r="H37" i="26"/>
  <c r="G37" i="26"/>
  <c r="F37" i="26"/>
  <c r="E37" i="26"/>
  <c r="D37" i="26"/>
  <c r="O37" i="25"/>
  <c r="N37" i="25"/>
  <c r="M37" i="25"/>
  <c r="L37" i="25"/>
  <c r="K37" i="25"/>
  <c r="J37" i="25"/>
  <c r="I37" i="25"/>
  <c r="H37" i="25"/>
  <c r="G37" i="25"/>
  <c r="F37" i="25"/>
  <c r="E37" i="25"/>
  <c r="D37" i="25"/>
  <c r="I38" i="19"/>
  <c r="H38" i="19"/>
  <c r="O37" i="19"/>
  <c r="O38" i="19" s="1"/>
  <c r="N37" i="19"/>
  <c r="N38" i="19" s="1"/>
  <c r="M37" i="19"/>
  <c r="M38" i="19" s="1"/>
  <c r="L37" i="19"/>
  <c r="L38" i="19" s="1"/>
  <c r="K37" i="19"/>
  <c r="K38" i="19" s="1"/>
  <c r="J37" i="19"/>
  <c r="J38" i="19" s="1"/>
  <c r="I37" i="19"/>
  <c r="H37" i="19"/>
  <c r="G37" i="19"/>
  <c r="G38" i="19" s="1"/>
  <c r="F37" i="19"/>
  <c r="F38" i="19" s="1"/>
  <c r="E37" i="19"/>
  <c r="E38" i="19" s="1"/>
  <c r="D37" i="19"/>
  <c r="D38" i="19" s="1"/>
  <c r="K38" i="20"/>
  <c r="J38" i="20"/>
  <c r="I38" i="20"/>
  <c r="H38" i="20"/>
  <c r="O37" i="20"/>
  <c r="O38" i="20" s="1"/>
  <c r="N37" i="20"/>
  <c r="N38" i="20" s="1"/>
  <c r="M37" i="20"/>
  <c r="M38" i="20" s="1"/>
  <c r="L37" i="20"/>
  <c r="L38" i="20" s="1"/>
  <c r="K37" i="20"/>
  <c r="J37" i="20"/>
  <c r="I37" i="20"/>
  <c r="H37" i="20"/>
  <c r="G37" i="20"/>
  <c r="G38" i="20" s="1"/>
  <c r="F37" i="20"/>
  <c r="F38" i="20" s="1"/>
  <c r="E37" i="20"/>
  <c r="E38" i="20" s="1"/>
  <c r="D37" i="20"/>
  <c r="D38" i="20" s="1"/>
  <c r="I38" i="21"/>
  <c r="H38" i="21"/>
  <c r="O37" i="21"/>
  <c r="O38" i="21" s="1"/>
  <c r="N37" i="21"/>
  <c r="N38" i="21" s="1"/>
  <c r="M37" i="21"/>
  <c r="M38" i="21" s="1"/>
  <c r="L37" i="21"/>
  <c r="L38" i="21" s="1"/>
  <c r="K37" i="21"/>
  <c r="K38" i="21" s="1"/>
  <c r="J37" i="21"/>
  <c r="J38" i="21" s="1"/>
  <c r="I37" i="21"/>
  <c r="H37" i="21"/>
  <c r="G37" i="21"/>
  <c r="G38" i="21" s="1"/>
  <c r="F37" i="21"/>
  <c r="F38" i="21" s="1"/>
  <c r="E37" i="21"/>
  <c r="E38" i="21" s="1"/>
  <c r="D37" i="21"/>
  <c r="D38" i="21" s="1"/>
  <c r="O55" i="18"/>
  <c r="N55" i="18"/>
  <c r="M55" i="18"/>
  <c r="L55" i="18"/>
  <c r="K55" i="18"/>
  <c r="J55" i="18"/>
  <c r="I55" i="18"/>
  <c r="H55" i="18"/>
  <c r="G55" i="18"/>
  <c r="F55" i="18"/>
  <c r="E55" i="18"/>
  <c r="D55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O55" i="19"/>
  <c r="N55" i="19"/>
  <c r="M55" i="19"/>
  <c r="L55" i="19"/>
  <c r="K55" i="19"/>
  <c r="J55" i="19"/>
  <c r="I55" i="19"/>
  <c r="H55" i="19"/>
  <c r="G55" i="19"/>
  <c r="F55" i="19"/>
  <c r="E55" i="19"/>
  <c r="D55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O55" i="20"/>
  <c r="N55" i="20"/>
  <c r="M55" i="20"/>
  <c r="L55" i="20"/>
  <c r="K55" i="20"/>
  <c r="J55" i="20"/>
  <c r="I55" i="20"/>
  <c r="H55" i="20"/>
  <c r="G55" i="20"/>
  <c r="F55" i="20"/>
  <c r="E55" i="20"/>
  <c r="D55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O48" i="18"/>
  <c r="N48" i="18"/>
  <c r="M48" i="18"/>
  <c r="L48" i="18"/>
  <c r="K48" i="18"/>
  <c r="J48" i="18"/>
  <c r="I48" i="18"/>
  <c r="H48" i="18"/>
  <c r="G48" i="18"/>
  <c r="F48" i="18"/>
  <c r="E48" i="18"/>
  <c r="D48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O48" i="19"/>
  <c r="N48" i="19"/>
  <c r="M48" i="19"/>
  <c r="L48" i="19"/>
  <c r="K48" i="19"/>
  <c r="J48" i="19"/>
  <c r="I48" i="19"/>
  <c r="H48" i="19"/>
  <c r="G48" i="19"/>
  <c r="F48" i="19"/>
  <c r="E48" i="19"/>
  <c r="D48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O48" i="20"/>
  <c r="N48" i="20"/>
  <c r="M48" i="20"/>
  <c r="L48" i="20"/>
  <c r="K48" i="20"/>
  <c r="J48" i="20"/>
  <c r="I48" i="20"/>
  <c r="H48" i="20"/>
  <c r="G48" i="20"/>
  <c r="F48" i="20"/>
  <c r="E48" i="20"/>
  <c r="D48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O33" i="38"/>
  <c r="N33" i="38"/>
  <c r="M33" i="38"/>
  <c r="L33" i="38"/>
  <c r="K33" i="38"/>
  <c r="J33" i="38"/>
  <c r="I33" i="38"/>
  <c r="H33" i="38"/>
  <c r="G33" i="38"/>
  <c r="F33" i="38"/>
  <c r="E33" i="38"/>
  <c r="D33" i="38"/>
  <c r="O33" i="37"/>
  <c r="N33" i="37"/>
  <c r="M33" i="37"/>
  <c r="L33" i="37"/>
  <c r="K33" i="37"/>
  <c r="J33" i="37"/>
  <c r="I33" i="37"/>
  <c r="H33" i="37"/>
  <c r="G33" i="37"/>
  <c r="F33" i="37"/>
  <c r="E33" i="37"/>
  <c r="D33" i="37"/>
  <c r="O33" i="36"/>
  <c r="N33" i="36"/>
  <c r="M33" i="36"/>
  <c r="L33" i="36"/>
  <c r="K33" i="36"/>
  <c r="J33" i="36"/>
  <c r="I33" i="36"/>
  <c r="H33" i="36"/>
  <c r="G33" i="36"/>
  <c r="F33" i="36"/>
  <c r="E33" i="36"/>
  <c r="D33" i="36"/>
  <c r="O33" i="35"/>
  <c r="N33" i="35"/>
  <c r="M33" i="35"/>
  <c r="L33" i="35"/>
  <c r="K33" i="35"/>
  <c r="J33" i="35"/>
  <c r="I33" i="35"/>
  <c r="H33" i="35"/>
  <c r="G33" i="35"/>
  <c r="F33" i="35"/>
  <c r="E33" i="35"/>
  <c r="D33" i="35"/>
  <c r="O33" i="34"/>
  <c r="N33" i="34"/>
  <c r="M33" i="34"/>
  <c r="L33" i="34"/>
  <c r="K33" i="34"/>
  <c r="J33" i="34"/>
  <c r="I33" i="34"/>
  <c r="H33" i="34"/>
  <c r="G33" i="34"/>
  <c r="F33" i="34"/>
  <c r="E33" i="34"/>
  <c r="D33" i="34"/>
  <c r="O33" i="33"/>
  <c r="N33" i="33"/>
  <c r="M33" i="33"/>
  <c r="L33" i="33"/>
  <c r="K33" i="33"/>
  <c r="J33" i="33"/>
  <c r="I33" i="33"/>
  <c r="H33" i="33"/>
  <c r="G33" i="33"/>
  <c r="F33" i="33"/>
  <c r="E33" i="33"/>
  <c r="D33" i="33"/>
  <c r="O33" i="32"/>
  <c r="N33" i="32"/>
  <c r="M33" i="32"/>
  <c r="L33" i="32"/>
  <c r="K33" i="32"/>
  <c r="J33" i="32"/>
  <c r="I33" i="32"/>
  <c r="H33" i="32"/>
  <c r="G33" i="32"/>
  <c r="F33" i="32"/>
  <c r="E33" i="32"/>
  <c r="D33" i="32"/>
  <c r="O33" i="31"/>
  <c r="N33" i="31"/>
  <c r="M33" i="31"/>
  <c r="L33" i="31"/>
  <c r="K33" i="31"/>
  <c r="J33" i="31"/>
  <c r="I33" i="31"/>
  <c r="H33" i="31"/>
  <c r="G33" i="31"/>
  <c r="F33" i="31"/>
  <c r="E33" i="31"/>
  <c r="D33" i="31"/>
  <c r="O33" i="30"/>
  <c r="N33" i="30"/>
  <c r="M33" i="30"/>
  <c r="L33" i="30"/>
  <c r="K33" i="30"/>
  <c r="J33" i="30"/>
  <c r="I33" i="30"/>
  <c r="H33" i="30"/>
  <c r="G33" i="30"/>
  <c r="F33" i="30"/>
  <c r="E33" i="30"/>
  <c r="D33" i="30"/>
  <c r="O33" i="29"/>
  <c r="N33" i="29"/>
  <c r="M33" i="29"/>
  <c r="L33" i="29"/>
  <c r="K33" i="29"/>
  <c r="J33" i="29"/>
  <c r="I33" i="29"/>
  <c r="H33" i="29"/>
  <c r="G33" i="29"/>
  <c r="F33" i="29"/>
  <c r="E33" i="29"/>
  <c r="D33" i="29"/>
  <c r="O33" i="28"/>
  <c r="N33" i="28"/>
  <c r="M33" i="28"/>
  <c r="L33" i="28"/>
  <c r="K33" i="28"/>
  <c r="J33" i="28"/>
  <c r="I33" i="28"/>
  <c r="H33" i="28"/>
  <c r="G33" i="28"/>
  <c r="F33" i="28"/>
  <c r="E33" i="28"/>
  <c r="D33" i="28"/>
  <c r="O33" i="27"/>
  <c r="N33" i="27"/>
  <c r="M33" i="27"/>
  <c r="L33" i="27"/>
  <c r="K33" i="27"/>
  <c r="J33" i="27"/>
  <c r="I33" i="27"/>
  <c r="H33" i="27"/>
  <c r="G33" i="27"/>
  <c r="F33" i="27"/>
  <c r="E33" i="27"/>
  <c r="D33" i="27"/>
  <c r="O33" i="26"/>
  <c r="N33" i="26"/>
  <c r="M33" i="26"/>
  <c r="L33" i="26"/>
  <c r="K33" i="26"/>
  <c r="J33" i="26"/>
  <c r="I33" i="26"/>
  <c r="H33" i="26"/>
  <c r="G33" i="26"/>
  <c r="F33" i="26"/>
  <c r="E33" i="26"/>
  <c r="D33" i="26"/>
  <c r="O33" i="25"/>
  <c r="N33" i="25"/>
  <c r="M33" i="25"/>
  <c r="L33" i="25"/>
  <c r="K33" i="25"/>
  <c r="J33" i="25"/>
  <c r="I33" i="25"/>
  <c r="H33" i="25"/>
  <c r="G33" i="25"/>
  <c r="F33" i="25"/>
  <c r="E33" i="25"/>
  <c r="D33" i="25"/>
  <c r="O33" i="24"/>
  <c r="N33" i="24"/>
  <c r="M33" i="24"/>
  <c r="L33" i="24"/>
  <c r="K33" i="24"/>
  <c r="J33" i="24"/>
  <c r="I33" i="24"/>
  <c r="H33" i="24"/>
  <c r="G33" i="24"/>
  <c r="F33" i="24"/>
  <c r="E33" i="24"/>
  <c r="D33" i="24"/>
  <c r="O33" i="23"/>
  <c r="N33" i="23"/>
  <c r="M33" i="23"/>
  <c r="L33" i="23"/>
  <c r="K33" i="23"/>
  <c r="J33" i="23"/>
  <c r="I33" i="23"/>
  <c r="H33" i="23"/>
  <c r="G33" i="23"/>
  <c r="F33" i="23"/>
  <c r="E33" i="23"/>
  <c r="D33" i="23"/>
  <c r="O33" i="21"/>
  <c r="N33" i="21"/>
  <c r="M33" i="21"/>
  <c r="L33" i="21"/>
  <c r="K33" i="21"/>
  <c r="J33" i="21"/>
  <c r="I33" i="21"/>
  <c r="H33" i="21"/>
  <c r="G33" i="21"/>
  <c r="F33" i="21"/>
  <c r="E33" i="21"/>
  <c r="D33" i="21"/>
  <c r="O33" i="20"/>
  <c r="N33" i="20"/>
  <c r="M33" i="20"/>
  <c r="L33" i="20"/>
  <c r="K33" i="20"/>
  <c r="J33" i="20"/>
  <c r="I33" i="20"/>
  <c r="H33" i="20"/>
  <c r="G33" i="20"/>
  <c r="F33" i="20"/>
  <c r="E33" i="20"/>
  <c r="D33" i="20"/>
  <c r="O33" i="19"/>
  <c r="N33" i="19"/>
  <c r="M33" i="19"/>
  <c r="L33" i="19"/>
  <c r="K33" i="19"/>
  <c r="J33" i="19"/>
  <c r="I33" i="19"/>
  <c r="H33" i="19"/>
  <c r="G33" i="19"/>
  <c r="F33" i="19"/>
  <c r="E33" i="19"/>
  <c r="D33" i="19"/>
  <c r="O33" i="18"/>
  <c r="N33" i="18"/>
  <c r="M33" i="18"/>
  <c r="L33" i="18"/>
  <c r="K33" i="18"/>
  <c r="J33" i="18"/>
  <c r="I33" i="18"/>
  <c r="H33" i="18"/>
  <c r="G33" i="18"/>
  <c r="F33" i="18"/>
  <c r="E33" i="18"/>
  <c r="D33" i="18"/>
  <c r="O45" i="38"/>
  <c r="N45" i="38"/>
  <c r="M45" i="38"/>
  <c r="L45" i="38"/>
  <c r="K45" i="38"/>
  <c r="J45" i="38"/>
  <c r="I45" i="38"/>
  <c r="H45" i="38"/>
  <c r="G45" i="38"/>
  <c r="F45" i="38"/>
  <c r="E45" i="38"/>
  <c r="D45" i="38"/>
  <c r="O45" i="37"/>
  <c r="N45" i="37"/>
  <c r="M45" i="37"/>
  <c r="L45" i="37"/>
  <c r="K45" i="37"/>
  <c r="J45" i="37"/>
  <c r="I45" i="37"/>
  <c r="H45" i="37"/>
  <c r="G45" i="37"/>
  <c r="F45" i="37"/>
  <c r="E45" i="37"/>
  <c r="D45" i="37"/>
  <c r="O45" i="36"/>
  <c r="N45" i="36"/>
  <c r="M45" i="36"/>
  <c r="L45" i="36"/>
  <c r="K45" i="36"/>
  <c r="J45" i="36"/>
  <c r="I45" i="36"/>
  <c r="H45" i="36"/>
  <c r="G45" i="36"/>
  <c r="F45" i="36"/>
  <c r="E45" i="36"/>
  <c r="D45" i="36"/>
  <c r="O45" i="35"/>
  <c r="N45" i="35"/>
  <c r="M45" i="35"/>
  <c r="L45" i="35"/>
  <c r="K45" i="35"/>
  <c r="J45" i="35"/>
  <c r="I45" i="35"/>
  <c r="H45" i="35"/>
  <c r="G45" i="35"/>
  <c r="F45" i="35"/>
  <c r="E45" i="35"/>
  <c r="D45" i="35"/>
  <c r="O45" i="34"/>
  <c r="N45" i="34"/>
  <c r="M45" i="34"/>
  <c r="L45" i="34"/>
  <c r="K45" i="34"/>
  <c r="J45" i="34"/>
  <c r="I45" i="34"/>
  <c r="H45" i="34"/>
  <c r="G45" i="34"/>
  <c r="F45" i="34"/>
  <c r="E45" i="34"/>
  <c r="D45" i="34"/>
  <c r="O45" i="33"/>
  <c r="N45" i="33"/>
  <c r="M45" i="33"/>
  <c r="L45" i="33"/>
  <c r="K45" i="33"/>
  <c r="J45" i="33"/>
  <c r="I45" i="33"/>
  <c r="H45" i="33"/>
  <c r="G45" i="33"/>
  <c r="F45" i="33"/>
  <c r="E45" i="33"/>
  <c r="D45" i="33"/>
  <c r="O45" i="32"/>
  <c r="N45" i="32"/>
  <c r="M45" i="32"/>
  <c r="L45" i="32"/>
  <c r="K45" i="32"/>
  <c r="J45" i="32"/>
  <c r="I45" i="32"/>
  <c r="H45" i="32"/>
  <c r="G45" i="32"/>
  <c r="F45" i="32"/>
  <c r="E45" i="32"/>
  <c r="D45" i="32"/>
  <c r="O45" i="31"/>
  <c r="N45" i="31"/>
  <c r="M45" i="31"/>
  <c r="L45" i="31"/>
  <c r="K45" i="31"/>
  <c r="J45" i="31"/>
  <c r="I45" i="31"/>
  <c r="H45" i="31"/>
  <c r="G45" i="31"/>
  <c r="F45" i="31"/>
  <c r="E45" i="31"/>
  <c r="D45" i="31"/>
  <c r="O45" i="30"/>
  <c r="N45" i="30"/>
  <c r="M45" i="30"/>
  <c r="L45" i="30"/>
  <c r="K45" i="30"/>
  <c r="J45" i="30"/>
  <c r="I45" i="30"/>
  <c r="H45" i="30"/>
  <c r="G45" i="30"/>
  <c r="F45" i="30"/>
  <c r="E45" i="30"/>
  <c r="D45" i="30"/>
  <c r="O45" i="29"/>
  <c r="N45" i="29"/>
  <c r="M45" i="29"/>
  <c r="L45" i="29"/>
  <c r="K45" i="29"/>
  <c r="J45" i="29"/>
  <c r="I45" i="29"/>
  <c r="H45" i="29"/>
  <c r="G45" i="29"/>
  <c r="F45" i="29"/>
  <c r="E45" i="29"/>
  <c r="D45" i="29"/>
  <c r="O45" i="28"/>
  <c r="N45" i="28"/>
  <c r="M45" i="28"/>
  <c r="L45" i="28"/>
  <c r="K45" i="28"/>
  <c r="J45" i="28"/>
  <c r="I45" i="28"/>
  <c r="H45" i="28"/>
  <c r="G45" i="28"/>
  <c r="F45" i="28"/>
  <c r="E45" i="28"/>
  <c r="D45" i="28"/>
  <c r="O45" i="27"/>
  <c r="N45" i="27"/>
  <c r="M45" i="27"/>
  <c r="L45" i="27"/>
  <c r="K45" i="27"/>
  <c r="J45" i="27"/>
  <c r="I45" i="27"/>
  <c r="H45" i="27"/>
  <c r="G45" i="27"/>
  <c r="F45" i="27"/>
  <c r="E45" i="27"/>
  <c r="D45" i="27"/>
  <c r="O45" i="26"/>
  <c r="N45" i="26"/>
  <c r="M45" i="26"/>
  <c r="L45" i="26"/>
  <c r="K45" i="26"/>
  <c r="J45" i="26"/>
  <c r="I45" i="26"/>
  <c r="H45" i="26"/>
  <c r="G45" i="26"/>
  <c r="F45" i="26"/>
  <c r="E45" i="26"/>
  <c r="D45" i="26"/>
  <c r="O45" i="25"/>
  <c r="N45" i="25"/>
  <c r="M45" i="25"/>
  <c r="L45" i="25"/>
  <c r="K45" i="25"/>
  <c r="J45" i="25"/>
  <c r="I45" i="25"/>
  <c r="H45" i="25"/>
  <c r="G45" i="25"/>
  <c r="F45" i="25"/>
  <c r="E45" i="25"/>
  <c r="D45" i="25"/>
  <c r="O45" i="24"/>
  <c r="N45" i="24"/>
  <c r="M45" i="24"/>
  <c r="L45" i="24"/>
  <c r="K45" i="24"/>
  <c r="J45" i="24"/>
  <c r="I45" i="24"/>
  <c r="H45" i="24"/>
  <c r="G45" i="24"/>
  <c r="F45" i="24"/>
  <c r="E45" i="24"/>
  <c r="D45" i="24"/>
  <c r="O45" i="23"/>
  <c r="N45" i="23"/>
  <c r="M45" i="23"/>
  <c r="L45" i="23"/>
  <c r="K45" i="23"/>
  <c r="J45" i="23"/>
  <c r="I45" i="23"/>
  <c r="H45" i="23"/>
  <c r="G45" i="23"/>
  <c r="F45" i="23"/>
  <c r="E45" i="23"/>
  <c r="D45" i="23"/>
  <c r="O45" i="21"/>
  <c r="N45" i="21"/>
  <c r="M45" i="21"/>
  <c r="L45" i="21"/>
  <c r="K45" i="21"/>
  <c r="J45" i="21"/>
  <c r="I45" i="21"/>
  <c r="H45" i="21"/>
  <c r="G45" i="21"/>
  <c r="F45" i="21"/>
  <c r="E45" i="21"/>
  <c r="D45" i="21"/>
  <c r="O60" i="23"/>
  <c r="O60" i="21"/>
  <c r="O60" i="20"/>
  <c r="O60" i="19"/>
  <c r="O60" i="18"/>
  <c r="O60" i="12"/>
  <c r="D28" i="18"/>
  <c r="P38" i="44" l="1"/>
  <c r="P37" i="44"/>
  <c r="O14" i="45"/>
  <c r="F10" i="45"/>
  <c r="G10" i="45" s="1"/>
  <c r="H10" i="45" s="1"/>
  <c r="I10" i="45" s="1"/>
  <c r="J10" i="45" s="1"/>
  <c r="K10" i="45" s="1"/>
  <c r="L10" i="45" s="1"/>
  <c r="L14" i="45" s="1"/>
  <c r="I14" i="45"/>
  <c r="J14" i="45"/>
  <c r="P11" i="45"/>
  <c r="E14" i="45"/>
  <c r="M14" i="45"/>
  <c r="P38" i="45"/>
  <c r="P12" i="45"/>
  <c r="P37" i="45"/>
  <c r="P9" i="45"/>
  <c r="E13" i="45"/>
  <c r="F13" i="45" s="1"/>
  <c r="G13" i="45" s="1"/>
  <c r="H13" i="45" s="1"/>
  <c r="I13" i="45" s="1"/>
  <c r="J13" i="45" s="1"/>
  <c r="K13" i="45" s="1"/>
  <c r="L13" i="45" s="1"/>
  <c r="M13" i="45" s="1"/>
  <c r="N13" i="45" s="1"/>
  <c r="O13" i="45" s="1"/>
  <c r="P11" i="44"/>
  <c r="E14" i="44"/>
  <c r="F14" i="44"/>
  <c r="N14" i="44"/>
  <c r="G14" i="44"/>
  <c r="H12" i="44"/>
  <c r="I12" i="44" s="1"/>
  <c r="J12" i="44" s="1"/>
  <c r="K12" i="44" s="1"/>
  <c r="L12" i="44" s="1"/>
  <c r="M12" i="44" s="1"/>
  <c r="N12" i="44" s="1"/>
  <c r="O12" i="44" s="1"/>
  <c r="O14" i="44" s="1"/>
  <c r="E11" i="44"/>
  <c r="F11" i="44" s="1"/>
  <c r="G11" i="44" s="1"/>
  <c r="H11" i="44" s="1"/>
  <c r="I11" i="44" s="1"/>
  <c r="J11" i="44" s="1"/>
  <c r="K11" i="44" s="1"/>
  <c r="L11" i="44" s="1"/>
  <c r="P9" i="44"/>
  <c r="P28" i="44"/>
  <c r="P38" i="43"/>
  <c r="K14" i="43"/>
  <c r="P11" i="43"/>
  <c r="F11" i="43"/>
  <c r="G11" i="43" s="1"/>
  <c r="H11" i="43" s="1"/>
  <c r="I11" i="43" s="1"/>
  <c r="J11" i="43" s="1"/>
  <c r="K11" i="43" s="1"/>
  <c r="L11" i="43" s="1"/>
  <c r="L14" i="43" s="1"/>
  <c r="E14" i="43"/>
  <c r="M14" i="43"/>
  <c r="F14" i="43"/>
  <c r="O14" i="43"/>
  <c r="H12" i="43"/>
  <c r="I12" i="43" s="1"/>
  <c r="J12" i="43" s="1"/>
  <c r="K12" i="43" s="1"/>
  <c r="L12" i="43" s="1"/>
  <c r="M12" i="43" s="1"/>
  <c r="N12" i="43" s="1"/>
  <c r="O12" i="43" s="1"/>
  <c r="P9" i="43"/>
  <c r="H12" i="42"/>
  <c r="I12" i="42" s="1"/>
  <c r="J12" i="42" s="1"/>
  <c r="K12" i="42" s="1"/>
  <c r="L12" i="42" s="1"/>
  <c r="M12" i="42" s="1"/>
  <c r="N12" i="42" s="1"/>
  <c r="O12" i="42" s="1"/>
  <c r="O14" i="42" s="1"/>
  <c r="P13" i="42"/>
  <c r="P38" i="42"/>
  <c r="E11" i="42"/>
  <c r="F11" i="42" s="1"/>
  <c r="G11" i="42" s="1"/>
  <c r="H11" i="42" s="1"/>
  <c r="I11" i="42" s="1"/>
  <c r="J11" i="42" s="1"/>
  <c r="K11" i="42" s="1"/>
  <c r="L11" i="42" s="1"/>
  <c r="L14" i="42" s="1"/>
  <c r="P37" i="42"/>
  <c r="P9" i="42"/>
  <c r="E10" i="42"/>
  <c r="F10" i="42" s="1"/>
  <c r="G10" i="42" s="1"/>
  <c r="H10" i="42" s="1"/>
  <c r="I10" i="42" s="1"/>
  <c r="J10" i="42" s="1"/>
  <c r="K10" i="42" s="1"/>
  <c r="L10" i="42" s="1"/>
  <c r="P28" i="42"/>
  <c r="P11" i="41"/>
  <c r="H12" i="41"/>
  <c r="I12" i="41" s="1"/>
  <c r="J12" i="41" s="1"/>
  <c r="K12" i="41" s="1"/>
  <c r="L12" i="41" s="1"/>
  <c r="M12" i="41" s="1"/>
  <c r="N12" i="41" s="1"/>
  <c r="O12" i="41" s="1"/>
  <c r="O14" i="41" s="1"/>
  <c r="P12" i="41"/>
  <c r="P10" i="41"/>
  <c r="J14" i="41"/>
  <c r="P9" i="41"/>
  <c r="E13" i="41"/>
  <c r="F13" i="41" s="1"/>
  <c r="G13" i="41" s="1"/>
  <c r="H13" i="41" s="1"/>
  <c r="I13" i="41" s="1"/>
  <c r="J13" i="41" s="1"/>
  <c r="K13" i="41" s="1"/>
  <c r="L13" i="41" s="1"/>
  <c r="M13" i="41" s="1"/>
  <c r="N13" i="41" s="1"/>
  <c r="O13" i="41" s="1"/>
  <c r="E11" i="41"/>
  <c r="F11" i="41" s="1"/>
  <c r="G11" i="41" s="1"/>
  <c r="H11" i="41" s="1"/>
  <c r="I11" i="41" s="1"/>
  <c r="J11" i="41" s="1"/>
  <c r="K11" i="41" s="1"/>
  <c r="L11" i="41" s="1"/>
  <c r="E10" i="41"/>
  <c r="F10" i="41" s="1"/>
  <c r="G10" i="41" s="1"/>
  <c r="H10" i="41" s="1"/>
  <c r="I10" i="41" s="1"/>
  <c r="J10" i="41" s="1"/>
  <c r="K10" i="41" s="1"/>
  <c r="L10" i="41" s="1"/>
  <c r="L14" i="41" s="1"/>
  <c r="G38" i="41"/>
  <c r="P38" i="41" s="1"/>
  <c r="P33" i="40"/>
  <c r="M14" i="40"/>
  <c r="N14" i="40"/>
  <c r="G14" i="40"/>
  <c r="O14" i="40"/>
  <c r="H14" i="40"/>
  <c r="F10" i="40"/>
  <c r="G10" i="40" s="1"/>
  <c r="H10" i="40" s="1"/>
  <c r="I10" i="40" s="1"/>
  <c r="J10" i="40" s="1"/>
  <c r="K10" i="40" s="1"/>
  <c r="L10" i="40" s="1"/>
  <c r="L14" i="40" s="1"/>
  <c r="P28" i="40"/>
  <c r="F38" i="40"/>
  <c r="P38" i="40" s="1"/>
  <c r="P13" i="40"/>
  <c r="D14" i="40"/>
  <c r="O49" i="30"/>
  <c r="N49" i="30"/>
  <c r="M49" i="30"/>
  <c r="L49" i="30"/>
  <c r="K49" i="30"/>
  <c r="J49" i="30"/>
  <c r="I49" i="30"/>
  <c r="H49" i="30"/>
  <c r="G49" i="30"/>
  <c r="F49" i="30"/>
  <c r="E49" i="30"/>
  <c r="D49" i="30"/>
  <c r="P10" i="45" l="1"/>
  <c r="N14" i="45"/>
  <c r="H14" i="45"/>
  <c r="F14" i="45"/>
  <c r="K14" i="45"/>
  <c r="P13" i="45"/>
  <c r="G14" i="45"/>
  <c r="K14" i="44"/>
  <c r="M14" i="44"/>
  <c r="J14" i="44"/>
  <c r="P12" i="44"/>
  <c r="H14" i="44"/>
  <c r="L14" i="44"/>
  <c r="I14" i="44"/>
  <c r="P12" i="43"/>
  <c r="G14" i="43"/>
  <c r="J14" i="43"/>
  <c r="N14" i="43"/>
  <c r="H14" i="43"/>
  <c r="I14" i="43"/>
  <c r="I14" i="42"/>
  <c r="P12" i="42"/>
  <c r="N14" i="42"/>
  <c r="G14" i="42"/>
  <c r="P10" i="42"/>
  <c r="F14" i="42"/>
  <c r="J14" i="42"/>
  <c r="K14" i="42"/>
  <c r="H14" i="42"/>
  <c r="M14" i="42"/>
  <c r="P11" i="42"/>
  <c r="E14" i="42"/>
  <c r="M14" i="41"/>
  <c r="I14" i="41"/>
  <c r="E14" i="41"/>
  <c r="G14" i="41"/>
  <c r="N14" i="41"/>
  <c r="P13" i="41"/>
  <c r="F14" i="41"/>
  <c r="H14" i="41"/>
  <c r="K14" i="41"/>
  <c r="P10" i="40"/>
  <c r="F14" i="40"/>
  <c r="K14" i="40"/>
  <c r="I14" i="40"/>
  <c r="J14" i="40"/>
  <c r="P63" i="38"/>
  <c r="P62" i="38"/>
  <c r="P61" i="38"/>
  <c r="P60" i="38"/>
  <c r="C59" i="38"/>
  <c r="C65" i="38" s="1"/>
  <c r="P58" i="38"/>
  <c r="P57" i="38"/>
  <c r="P56" i="38"/>
  <c r="O55" i="38"/>
  <c r="N55" i="38"/>
  <c r="M55" i="38"/>
  <c r="L55" i="38"/>
  <c r="K55" i="38"/>
  <c r="J55" i="38"/>
  <c r="I55" i="38"/>
  <c r="H55" i="38"/>
  <c r="G55" i="38"/>
  <c r="F55" i="38"/>
  <c r="E55" i="38"/>
  <c r="D55" i="38"/>
  <c r="P55" i="38" s="1"/>
  <c r="O54" i="38"/>
  <c r="N54" i="38"/>
  <c r="M54" i="38"/>
  <c r="L54" i="38"/>
  <c r="K54" i="38"/>
  <c r="J54" i="38"/>
  <c r="I54" i="38"/>
  <c r="H54" i="38"/>
  <c r="G54" i="38"/>
  <c r="F54" i="38"/>
  <c r="E54" i="38"/>
  <c r="D54" i="38"/>
  <c r="P54" i="38" s="1"/>
  <c r="P52" i="38"/>
  <c r="P51" i="38"/>
  <c r="P50" i="38"/>
  <c r="O48" i="38"/>
  <c r="N48" i="38"/>
  <c r="M48" i="38"/>
  <c r="L48" i="38"/>
  <c r="K48" i="38"/>
  <c r="J48" i="38"/>
  <c r="I48" i="38"/>
  <c r="H48" i="38"/>
  <c r="G48" i="38"/>
  <c r="F48" i="38"/>
  <c r="E48" i="38"/>
  <c r="D48" i="38"/>
  <c r="P48" i="38" s="1"/>
  <c r="P47" i="38"/>
  <c r="O47" i="38"/>
  <c r="N47" i="38"/>
  <c r="M47" i="38"/>
  <c r="L47" i="38"/>
  <c r="K47" i="38"/>
  <c r="J47" i="38"/>
  <c r="I47" i="38"/>
  <c r="H47" i="38"/>
  <c r="G47" i="38"/>
  <c r="F47" i="38"/>
  <c r="E47" i="38"/>
  <c r="D47" i="38"/>
  <c r="O46" i="38"/>
  <c r="N46" i="38"/>
  <c r="M46" i="38"/>
  <c r="L46" i="38"/>
  <c r="K46" i="38"/>
  <c r="J46" i="38"/>
  <c r="I46" i="38"/>
  <c r="H46" i="38"/>
  <c r="G46" i="38"/>
  <c r="F46" i="38"/>
  <c r="E46" i="38"/>
  <c r="D46" i="38"/>
  <c r="P46" i="38" s="1"/>
  <c r="P45" i="38"/>
  <c r="O44" i="38"/>
  <c r="N44" i="38"/>
  <c r="M44" i="38"/>
  <c r="L44" i="38"/>
  <c r="K44" i="38"/>
  <c r="J44" i="38"/>
  <c r="I44" i="38"/>
  <c r="H44" i="38"/>
  <c r="G44" i="38"/>
  <c r="F44" i="38"/>
  <c r="E44" i="38"/>
  <c r="D44" i="38"/>
  <c r="P44" i="38" s="1"/>
  <c r="P43" i="38"/>
  <c r="O43" i="38"/>
  <c r="N43" i="38"/>
  <c r="M43" i="38"/>
  <c r="L43" i="38"/>
  <c r="K43" i="38"/>
  <c r="J43" i="38"/>
  <c r="I43" i="38"/>
  <c r="H43" i="38"/>
  <c r="G43" i="38"/>
  <c r="F43" i="38"/>
  <c r="E43" i="38"/>
  <c r="D43" i="38"/>
  <c r="O42" i="38"/>
  <c r="N42" i="38"/>
  <c r="M42" i="38"/>
  <c r="L42" i="38"/>
  <c r="K42" i="38"/>
  <c r="J42" i="38"/>
  <c r="I42" i="38"/>
  <c r="H42" i="38"/>
  <c r="G42" i="38"/>
  <c r="F42" i="38"/>
  <c r="E42" i="38"/>
  <c r="D42" i="38"/>
  <c r="P42" i="38" s="1"/>
  <c r="O41" i="38"/>
  <c r="N41" i="38"/>
  <c r="M41" i="38"/>
  <c r="L41" i="38"/>
  <c r="K41" i="38"/>
  <c r="J41" i="38"/>
  <c r="I41" i="38"/>
  <c r="H41" i="38"/>
  <c r="P41" i="38" s="1"/>
  <c r="G41" i="38"/>
  <c r="F41" i="38"/>
  <c r="E41" i="38"/>
  <c r="D41" i="38"/>
  <c r="O40" i="38"/>
  <c r="N40" i="38"/>
  <c r="M40" i="38"/>
  <c r="L40" i="38"/>
  <c r="K40" i="38"/>
  <c r="J40" i="38"/>
  <c r="I40" i="38"/>
  <c r="H40" i="38"/>
  <c r="G40" i="38"/>
  <c r="F40" i="38"/>
  <c r="E40" i="38"/>
  <c r="D40" i="38"/>
  <c r="P40" i="38" s="1"/>
  <c r="O39" i="38"/>
  <c r="N39" i="38"/>
  <c r="M39" i="38"/>
  <c r="L39" i="38"/>
  <c r="K39" i="38"/>
  <c r="J39" i="38"/>
  <c r="I39" i="38"/>
  <c r="H39" i="38"/>
  <c r="G39" i="38"/>
  <c r="F39" i="38"/>
  <c r="E39" i="38"/>
  <c r="D39" i="38"/>
  <c r="P39" i="38" s="1"/>
  <c r="O38" i="38"/>
  <c r="K38" i="38"/>
  <c r="I38" i="38"/>
  <c r="G38" i="38"/>
  <c r="N38" i="38"/>
  <c r="M38" i="38"/>
  <c r="L38" i="38"/>
  <c r="J38" i="38"/>
  <c r="H38" i="38"/>
  <c r="F38" i="38"/>
  <c r="E38" i="38"/>
  <c r="D38" i="38"/>
  <c r="P38" i="38" s="1"/>
  <c r="O36" i="38"/>
  <c r="N36" i="38"/>
  <c r="M36" i="38"/>
  <c r="L36" i="38"/>
  <c r="K36" i="38"/>
  <c r="J36" i="38"/>
  <c r="I36" i="38"/>
  <c r="H36" i="38"/>
  <c r="G36" i="38"/>
  <c r="F36" i="38"/>
  <c r="E36" i="38"/>
  <c r="D36" i="38"/>
  <c r="P36" i="38" s="1"/>
  <c r="O35" i="38"/>
  <c r="N35" i="38"/>
  <c r="M35" i="38"/>
  <c r="L35" i="38"/>
  <c r="K35" i="38"/>
  <c r="J35" i="38"/>
  <c r="I35" i="38"/>
  <c r="H35" i="38"/>
  <c r="P35" i="38" s="1"/>
  <c r="G35" i="38"/>
  <c r="F35" i="38"/>
  <c r="E35" i="38"/>
  <c r="D35" i="38"/>
  <c r="P34" i="38"/>
  <c r="P33" i="38"/>
  <c r="P32" i="38"/>
  <c r="P31" i="38"/>
  <c r="P30" i="38"/>
  <c r="P29" i="38"/>
  <c r="P28" i="38"/>
  <c r="P27" i="38"/>
  <c r="C24" i="38"/>
  <c r="C66" i="38" s="1"/>
  <c r="C23" i="38"/>
  <c r="P22" i="38"/>
  <c r="P21" i="38"/>
  <c r="P20" i="38"/>
  <c r="O19" i="38"/>
  <c r="N19" i="38"/>
  <c r="M19" i="38"/>
  <c r="L19" i="38"/>
  <c r="K19" i="38"/>
  <c r="J19" i="38"/>
  <c r="I19" i="38"/>
  <c r="H19" i="38"/>
  <c r="P19" i="38" s="1"/>
  <c r="G19" i="38"/>
  <c r="F19" i="38"/>
  <c r="E19" i="38"/>
  <c r="D19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P17" i="38" s="1"/>
  <c r="O16" i="38"/>
  <c r="N16" i="38"/>
  <c r="M16" i="38"/>
  <c r="L16" i="38"/>
  <c r="K16" i="38"/>
  <c r="J16" i="38"/>
  <c r="I16" i="38"/>
  <c r="H16" i="38"/>
  <c r="G16" i="38"/>
  <c r="F16" i="38"/>
  <c r="E16" i="38"/>
  <c r="D16" i="38"/>
  <c r="P16" i="38" s="1"/>
  <c r="P15" i="38"/>
  <c r="D13" i="38"/>
  <c r="E12" i="38"/>
  <c r="F12" i="38" s="1"/>
  <c r="G12" i="38" s="1"/>
  <c r="H12" i="38" s="1"/>
  <c r="I12" i="38" s="1"/>
  <c r="J12" i="38" s="1"/>
  <c r="K12" i="38" s="1"/>
  <c r="L12" i="38" s="1"/>
  <c r="M12" i="38" s="1"/>
  <c r="N12" i="38" s="1"/>
  <c r="O12" i="38" s="1"/>
  <c r="M11" i="38"/>
  <c r="N11" i="38" s="1"/>
  <c r="O11" i="38" s="1"/>
  <c r="E11" i="38"/>
  <c r="F11" i="38" s="1"/>
  <c r="G11" i="38" s="1"/>
  <c r="H11" i="38" s="1"/>
  <c r="I11" i="38" s="1"/>
  <c r="J11" i="38" s="1"/>
  <c r="K11" i="38" s="1"/>
  <c r="L11" i="38" s="1"/>
  <c r="D11" i="38"/>
  <c r="N10" i="38"/>
  <c r="O10" i="38" s="1"/>
  <c r="M10" i="38"/>
  <c r="D10" i="38"/>
  <c r="E10" i="38" s="1"/>
  <c r="D14" i="38"/>
  <c r="P8" i="38"/>
  <c r="E4" i="38"/>
  <c r="F4" i="38" s="1"/>
  <c r="G4" i="38" s="1"/>
  <c r="H4" i="38" s="1"/>
  <c r="I4" i="38" s="1"/>
  <c r="J4" i="38" s="1"/>
  <c r="K4" i="38" s="1"/>
  <c r="L4" i="38" s="1"/>
  <c r="M4" i="38" s="1"/>
  <c r="N4" i="38" s="1"/>
  <c r="O4" i="38" s="1"/>
  <c r="D4" i="38"/>
  <c r="P63" i="37"/>
  <c r="P62" i="37"/>
  <c r="P61" i="37"/>
  <c r="P60" i="37"/>
  <c r="C59" i="37"/>
  <c r="C65" i="37" s="1"/>
  <c r="P58" i="37"/>
  <c r="P57" i="37"/>
  <c r="P56" i="37"/>
  <c r="O55" i="37"/>
  <c r="N55" i="37"/>
  <c r="M55" i="37"/>
  <c r="L55" i="37"/>
  <c r="K55" i="37"/>
  <c r="J55" i="37"/>
  <c r="I55" i="37"/>
  <c r="H55" i="37"/>
  <c r="G55" i="37"/>
  <c r="F55" i="37"/>
  <c r="E55" i="37"/>
  <c r="D55" i="37"/>
  <c r="P55" i="37" s="1"/>
  <c r="O54" i="37"/>
  <c r="N54" i="37"/>
  <c r="M54" i="37"/>
  <c r="L54" i="37"/>
  <c r="K54" i="37"/>
  <c r="J54" i="37"/>
  <c r="I54" i="37"/>
  <c r="H54" i="37"/>
  <c r="G54" i="37"/>
  <c r="F54" i="37"/>
  <c r="E54" i="37"/>
  <c r="D54" i="37"/>
  <c r="P54" i="37" s="1"/>
  <c r="P52" i="37"/>
  <c r="P51" i="37"/>
  <c r="P50" i="37"/>
  <c r="O48" i="37"/>
  <c r="N48" i="37"/>
  <c r="M48" i="37"/>
  <c r="L48" i="37"/>
  <c r="K48" i="37"/>
  <c r="J48" i="37"/>
  <c r="I48" i="37"/>
  <c r="H48" i="37"/>
  <c r="G48" i="37"/>
  <c r="F48" i="37"/>
  <c r="E48" i="37"/>
  <c r="D48" i="37"/>
  <c r="P48" i="37" s="1"/>
  <c r="P47" i="37"/>
  <c r="O47" i="37"/>
  <c r="N47" i="37"/>
  <c r="M47" i="37"/>
  <c r="L47" i="37"/>
  <c r="K47" i="37"/>
  <c r="J47" i="37"/>
  <c r="I47" i="37"/>
  <c r="H47" i="37"/>
  <c r="G47" i="37"/>
  <c r="F47" i="37"/>
  <c r="E47" i="37"/>
  <c r="D47" i="37"/>
  <c r="O46" i="37"/>
  <c r="N46" i="37"/>
  <c r="M46" i="37"/>
  <c r="L46" i="37"/>
  <c r="K46" i="37"/>
  <c r="J46" i="37"/>
  <c r="I46" i="37"/>
  <c r="H46" i="37"/>
  <c r="G46" i="37"/>
  <c r="F46" i="37"/>
  <c r="E46" i="37"/>
  <c r="D46" i="37"/>
  <c r="P46" i="37" s="1"/>
  <c r="P45" i="37"/>
  <c r="O44" i="37"/>
  <c r="N44" i="37"/>
  <c r="M44" i="37"/>
  <c r="L44" i="37"/>
  <c r="K44" i="37"/>
  <c r="J44" i="37"/>
  <c r="I44" i="37"/>
  <c r="H44" i="37"/>
  <c r="G44" i="37"/>
  <c r="F44" i="37"/>
  <c r="E44" i="37"/>
  <c r="D44" i="37"/>
  <c r="P44" i="37" s="1"/>
  <c r="P43" i="37"/>
  <c r="O43" i="37"/>
  <c r="N43" i="37"/>
  <c r="M43" i="37"/>
  <c r="L43" i="37"/>
  <c r="K43" i="37"/>
  <c r="J43" i="37"/>
  <c r="I43" i="37"/>
  <c r="H43" i="37"/>
  <c r="G43" i="37"/>
  <c r="F43" i="37"/>
  <c r="E43" i="37"/>
  <c r="D43" i="37"/>
  <c r="O42" i="37"/>
  <c r="N42" i="37"/>
  <c r="M42" i="37"/>
  <c r="L42" i="37"/>
  <c r="K42" i="37"/>
  <c r="J42" i="37"/>
  <c r="I42" i="37"/>
  <c r="H42" i="37"/>
  <c r="G42" i="37"/>
  <c r="F42" i="37"/>
  <c r="E42" i="37"/>
  <c r="D42" i="37"/>
  <c r="P42" i="37" s="1"/>
  <c r="O41" i="37"/>
  <c r="N41" i="37"/>
  <c r="M41" i="37"/>
  <c r="L41" i="37"/>
  <c r="K41" i="37"/>
  <c r="J41" i="37"/>
  <c r="I41" i="37"/>
  <c r="H41" i="37"/>
  <c r="G41" i="37"/>
  <c r="F41" i="37"/>
  <c r="P41" i="37" s="1"/>
  <c r="E41" i="37"/>
  <c r="D41" i="37"/>
  <c r="O40" i="37"/>
  <c r="N40" i="37"/>
  <c r="M40" i="37"/>
  <c r="L40" i="37"/>
  <c r="K40" i="37"/>
  <c r="J40" i="37"/>
  <c r="I40" i="37"/>
  <c r="H40" i="37"/>
  <c r="G40" i="37"/>
  <c r="P40" i="37" s="1"/>
  <c r="F40" i="37"/>
  <c r="E40" i="37"/>
  <c r="D40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P39" i="37" s="1"/>
  <c r="M38" i="37"/>
  <c r="J38" i="37"/>
  <c r="I38" i="37"/>
  <c r="E38" i="37"/>
  <c r="O38" i="37"/>
  <c r="N38" i="37"/>
  <c r="L38" i="37"/>
  <c r="K38" i="37"/>
  <c r="H38" i="37"/>
  <c r="G38" i="37"/>
  <c r="F38" i="37"/>
  <c r="D38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P36" i="37" s="1"/>
  <c r="O35" i="37"/>
  <c r="N35" i="37"/>
  <c r="M35" i="37"/>
  <c r="L35" i="37"/>
  <c r="K35" i="37"/>
  <c r="J35" i="37"/>
  <c r="I35" i="37"/>
  <c r="H35" i="37"/>
  <c r="P35" i="37" s="1"/>
  <c r="G35" i="37"/>
  <c r="F35" i="37"/>
  <c r="E35" i="37"/>
  <c r="D35" i="37"/>
  <c r="P34" i="37"/>
  <c r="P33" i="37"/>
  <c r="P32" i="37"/>
  <c r="P31" i="37"/>
  <c r="P30" i="37"/>
  <c r="P29" i="37"/>
  <c r="P28" i="37"/>
  <c r="P27" i="37"/>
  <c r="C23" i="37"/>
  <c r="C24" i="37" s="1"/>
  <c r="C66" i="37" s="1"/>
  <c r="P22" i="37"/>
  <c r="P21" i="37"/>
  <c r="P20" i="37"/>
  <c r="P19" i="37"/>
  <c r="O19" i="37"/>
  <c r="N19" i="37"/>
  <c r="M19" i="37"/>
  <c r="L19" i="37"/>
  <c r="K19" i="37"/>
  <c r="J19" i="37"/>
  <c r="I19" i="37"/>
  <c r="H19" i="37"/>
  <c r="G19" i="37"/>
  <c r="F19" i="37"/>
  <c r="E19" i="37"/>
  <c r="D19" i="37"/>
  <c r="O17" i="37"/>
  <c r="N17" i="37"/>
  <c r="M17" i="37"/>
  <c r="L17" i="37"/>
  <c r="K17" i="37"/>
  <c r="J17" i="37"/>
  <c r="I17" i="37"/>
  <c r="H17" i="37"/>
  <c r="G17" i="37"/>
  <c r="F17" i="37"/>
  <c r="E17" i="37"/>
  <c r="D17" i="37"/>
  <c r="P17" i="37" s="1"/>
  <c r="O16" i="37"/>
  <c r="N16" i="37"/>
  <c r="M16" i="37"/>
  <c r="L16" i="37"/>
  <c r="K16" i="37"/>
  <c r="J16" i="37"/>
  <c r="I16" i="37"/>
  <c r="H16" i="37"/>
  <c r="G16" i="37"/>
  <c r="P16" i="37" s="1"/>
  <c r="F16" i="37"/>
  <c r="E16" i="37"/>
  <c r="D16" i="37"/>
  <c r="P15" i="37"/>
  <c r="D13" i="37"/>
  <c r="E12" i="37"/>
  <c r="F12" i="37" s="1"/>
  <c r="M11" i="37"/>
  <c r="N11" i="37" s="1"/>
  <c r="O11" i="37" s="1"/>
  <c r="D11" i="37"/>
  <c r="M10" i="37"/>
  <c r="N10" i="37" s="1"/>
  <c r="O10" i="37" s="1"/>
  <c r="D10" i="37"/>
  <c r="E10" i="37" s="1"/>
  <c r="D14" i="37"/>
  <c r="P8" i="37"/>
  <c r="D4" i="37"/>
  <c r="E4" i="37" s="1"/>
  <c r="F4" i="37" s="1"/>
  <c r="G4" i="37" s="1"/>
  <c r="H4" i="37" s="1"/>
  <c r="I4" i="37" s="1"/>
  <c r="J4" i="37" s="1"/>
  <c r="K4" i="37" s="1"/>
  <c r="L4" i="37" s="1"/>
  <c r="M4" i="37" s="1"/>
  <c r="N4" i="37" s="1"/>
  <c r="O4" i="37" s="1"/>
  <c r="P63" i="36"/>
  <c r="P62" i="36"/>
  <c r="P61" i="36"/>
  <c r="P60" i="36"/>
  <c r="C59" i="36"/>
  <c r="C65" i="36" s="1"/>
  <c r="P58" i="36"/>
  <c r="P57" i="36"/>
  <c r="P56" i="36"/>
  <c r="O55" i="36"/>
  <c r="N55" i="36"/>
  <c r="M55" i="36"/>
  <c r="L55" i="36"/>
  <c r="K55" i="36"/>
  <c r="J55" i="36"/>
  <c r="I55" i="36"/>
  <c r="H55" i="36"/>
  <c r="G55" i="36"/>
  <c r="F55" i="36"/>
  <c r="E55" i="36"/>
  <c r="D55" i="36"/>
  <c r="P55" i="36" s="1"/>
  <c r="O54" i="36"/>
  <c r="N54" i="36"/>
  <c r="M54" i="36"/>
  <c r="L54" i="36"/>
  <c r="K54" i="36"/>
  <c r="J54" i="36"/>
  <c r="I54" i="36"/>
  <c r="H54" i="36"/>
  <c r="G54" i="36"/>
  <c r="F54" i="36"/>
  <c r="E54" i="36"/>
  <c r="D54" i="36"/>
  <c r="P54" i="36" s="1"/>
  <c r="P52" i="36"/>
  <c r="P51" i="36"/>
  <c r="P50" i="36"/>
  <c r="O48" i="36"/>
  <c r="N48" i="36"/>
  <c r="M48" i="36"/>
  <c r="L48" i="36"/>
  <c r="K48" i="36"/>
  <c r="J48" i="36"/>
  <c r="I48" i="36"/>
  <c r="H48" i="36"/>
  <c r="G48" i="36"/>
  <c r="F48" i="36"/>
  <c r="E48" i="36"/>
  <c r="D48" i="36"/>
  <c r="P48" i="36" s="1"/>
  <c r="O47" i="36"/>
  <c r="N47" i="36"/>
  <c r="M47" i="36"/>
  <c r="L47" i="36"/>
  <c r="K47" i="36"/>
  <c r="J47" i="36"/>
  <c r="I47" i="36"/>
  <c r="H47" i="36"/>
  <c r="P47" i="36" s="1"/>
  <c r="G47" i="36"/>
  <c r="F47" i="36"/>
  <c r="E47" i="36"/>
  <c r="D47" i="36"/>
  <c r="O46" i="36"/>
  <c r="N46" i="36"/>
  <c r="M46" i="36"/>
  <c r="L46" i="36"/>
  <c r="K46" i="36"/>
  <c r="J46" i="36"/>
  <c r="I46" i="36"/>
  <c r="H46" i="36"/>
  <c r="G46" i="36"/>
  <c r="F46" i="36"/>
  <c r="E46" i="36"/>
  <c r="D46" i="36"/>
  <c r="P46" i="36" s="1"/>
  <c r="P45" i="36"/>
  <c r="O44" i="36"/>
  <c r="N44" i="36"/>
  <c r="M44" i="36"/>
  <c r="L44" i="36"/>
  <c r="K44" i="36"/>
  <c r="J44" i="36"/>
  <c r="I44" i="36"/>
  <c r="H44" i="36"/>
  <c r="G44" i="36"/>
  <c r="F44" i="36"/>
  <c r="E44" i="36"/>
  <c r="D44" i="36"/>
  <c r="P44" i="36" s="1"/>
  <c r="P43" i="36"/>
  <c r="O43" i="36"/>
  <c r="N43" i="36"/>
  <c r="M43" i="36"/>
  <c r="L43" i="36"/>
  <c r="K43" i="36"/>
  <c r="J43" i="36"/>
  <c r="I43" i="36"/>
  <c r="H43" i="36"/>
  <c r="G43" i="36"/>
  <c r="F43" i="36"/>
  <c r="E43" i="36"/>
  <c r="D43" i="36"/>
  <c r="O42" i="36"/>
  <c r="N42" i="36"/>
  <c r="M42" i="36"/>
  <c r="L42" i="36"/>
  <c r="K42" i="36"/>
  <c r="J42" i="36"/>
  <c r="I42" i="36"/>
  <c r="H42" i="36"/>
  <c r="G42" i="36"/>
  <c r="F42" i="36"/>
  <c r="E42" i="36"/>
  <c r="P42" i="36" s="1"/>
  <c r="D42" i="36"/>
  <c r="O41" i="36"/>
  <c r="N41" i="36"/>
  <c r="M41" i="36"/>
  <c r="L41" i="36"/>
  <c r="K41" i="36"/>
  <c r="J41" i="36"/>
  <c r="I41" i="36"/>
  <c r="H41" i="36"/>
  <c r="P41" i="36" s="1"/>
  <c r="G41" i="36"/>
  <c r="F41" i="36"/>
  <c r="E41" i="36"/>
  <c r="D41" i="36"/>
  <c r="O40" i="36"/>
  <c r="N40" i="36"/>
  <c r="M40" i="36"/>
  <c r="L40" i="36"/>
  <c r="K40" i="36"/>
  <c r="J40" i="36"/>
  <c r="I40" i="36"/>
  <c r="H40" i="36"/>
  <c r="G40" i="36"/>
  <c r="F40" i="36"/>
  <c r="E40" i="36"/>
  <c r="D40" i="36"/>
  <c r="P40" i="36" s="1"/>
  <c r="O39" i="36"/>
  <c r="N39" i="36"/>
  <c r="M39" i="36"/>
  <c r="L39" i="36"/>
  <c r="K39" i="36"/>
  <c r="J39" i="36"/>
  <c r="I39" i="36"/>
  <c r="H39" i="36"/>
  <c r="G39" i="36"/>
  <c r="F39" i="36"/>
  <c r="E39" i="36"/>
  <c r="D39" i="36"/>
  <c r="P39" i="36" s="1"/>
  <c r="O38" i="36"/>
  <c r="M38" i="36"/>
  <c r="K38" i="36"/>
  <c r="I38" i="36"/>
  <c r="G38" i="36"/>
  <c r="E38" i="36"/>
  <c r="N38" i="36"/>
  <c r="L38" i="36"/>
  <c r="J38" i="36"/>
  <c r="H38" i="36"/>
  <c r="F38" i="36"/>
  <c r="D38" i="36"/>
  <c r="O36" i="36"/>
  <c r="N36" i="36"/>
  <c r="M36" i="36"/>
  <c r="L36" i="36"/>
  <c r="K36" i="36"/>
  <c r="J36" i="36"/>
  <c r="I36" i="36"/>
  <c r="H36" i="36"/>
  <c r="G36" i="36"/>
  <c r="F36" i="36"/>
  <c r="E36" i="36"/>
  <c r="D36" i="36"/>
  <c r="P36" i="36" s="1"/>
  <c r="P35" i="36"/>
  <c r="O35" i="36"/>
  <c r="N35" i="36"/>
  <c r="M35" i="36"/>
  <c r="L35" i="36"/>
  <c r="K35" i="36"/>
  <c r="J35" i="36"/>
  <c r="I35" i="36"/>
  <c r="H35" i="36"/>
  <c r="G35" i="36"/>
  <c r="F35" i="36"/>
  <c r="E35" i="36"/>
  <c r="D35" i="36"/>
  <c r="P34" i="36"/>
  <c r="P33" i="36"/>
  <c r="P32" i="36"/>
  <c r="P31" i="36"/>
  <c r="P30" i="36"/>
  <c r="P29" i="36"/>
  <c r="P28" i="36"/>
  <c r="P27" i="36"/>
  <c r="C24" i="36"/>
  <c r="C66" i="36" s="1"/>
  <c r="C23" i="36"/>
  <c r="P22" i="36"/>
  <c r="P21" i="36"/>
  <c r="P20" i="36"/>
  <c r="O19" i="36"/>
  <c r="N19" i="36"/>
  <c r="M19" i="36"/>
  <c r="L19" i="36"/>
  <c r="K19" i="36"/>
  <c r="J19" i="36"/>
  <c r="I19" i="36"/>
  <c r="H19" i="36"/>
  <c r="P19" i="36" s="1"/>
  <c r="G19" i="36"/>
  <c r="F19" i="36"/>
  <c r="E19" i="36"/>
  <c r="D19" i="36"/>
  <c r="O17" i="36"/>
  <c r="N17" i="36"/>
  <c r="M17" i="36"/>
  <c r="L17" i="36"/>
  <c r="K17" i="36"/>
  <c r="J17" i="36"/>
  <c r="I17" i="36"/>
  <c r="H17" i="36"/>
  <c r="G17" i="36"/>
  <c r="F17" i="36"/>
  <c r="E17" i="36"/>
  <c r="D17" i="36"/>
  <c r="P17" i="36" s="1"/>
  <c r="O16" i="36"/>
  <c r="N16" i="36"/>
  <c r="M16" i="36"/>
  <c r="L16" i="36"/>
  <c r="K16" i="36"/>
  <c r="J16" i="36"/>
  <c r="I16" i="36"/>
  <c r="H16" i="36"/>
  <c r="G16" i="36"/>
  <c r="F16" i="36"/>
  <c r="E16" i="36"/>
  <c r="D16" i="36"/>
  <c r="P16" i="36" s="1"/>
  <c r="P15" i="36"/>
  <c r="D13" i="36"/>
  <c r="E12" i="36"/>
  <c r="F12" i="36" s="1"/>
  <c r="G12" i="36" s="1"/>
  <c r="H12" i="36" s="1"/>
  <c r="I12" i="36" s="1"/>
  <c r="J12" i="36" s="1"/>
  <c r="K12" i="36" s="1"/>
  <c r="L12" i="36" s="1"/>
  <c r="M12" i="36" s="1"/>
  <c r="N12" i="36" s="1"/>
  <c r="O12" i="36" s="1"/>
  <c r="M11" i="36"/>
  <c r="N11" i="36" s="1"/>
  <c r="O11" i="36" s="1"/>
  <c r="E11" i="36"/>
  <c r="F11" i="36" s="1"/>
  <c r="G11" i="36" s="1"/>
  <c r="H11" i="36" s="1"/>
  <c r="I11" i="36" s="1"/>
  <c r="J11" i="36" s="1"/>
  <c r="K11" i="36" s="1"/>
  <c r="L11" i="36" s="1"/>
  <c r="D11" i="36"/>
  <c r="P11" i="36" s="1"/>
  <c r="N10" i="36"/>
  <c r="O10" i="36" s="1"/>
  <c r="M10" i="36"/>
  <c r="D10" i="36"/>
  <c r="E10" i="36" s="1"/>
  <c r="D14" i="36"/>
  <c r="P8" i="36"/>
  <c r="E4" i="36"/>
  <c r="F4" i="36" s="1"/>
  <c r="G4" i="36" s="1"/>
  <c r="H4" i="36" s="1"/>
  <c r="I4" i="36" s="1"/>
  <c r="J4" i="36" s="1"/>
  <c r="K4" i="36" s="1"/>
  <c r="L4" i="36" s="1"/>
  <c r="M4" i="36" s="1"/>
  <c r="N4" i="36" s="1"/>
  <c r="O4" i="36" s="1"/>
  <c r="D4" i="36"/>
  <c r="P63" i="35"/>
  <c r="P62" i="35"/>
  <c r="P61" i="35"/>
  <c r="P60" i="35"/>
  <c r="C59" i="35"/>
  <c r="C65" i="35" s="1"/>
  <c r="P58" i="35"/>
  <c r="P57" i="35"/>
  <c r="P56" i="35"/>
  <c r="O55" i="35"/>
  <c r="N55" i="35"/>
  <c r="M55" i="35"/>
  <c r="L55" i="35"/>
  <c r="K55" i="35"/>
  <c r="J55" i="35"/>
  <c r="I55" i="35"/>
  <c r="H55" i="35"/>
  <c r="G55" i="35"/>
  <c r="F55" i="35"/>
  <c r="E55" i="35"/>
  <c r="D55" i="35"/>
  <c r="P55" i="35" s="1"/>
  <c r="O54" i="35"/>
  <c r="N54" i="35"/>
  <c r="M54" i="35"/>
  <c r="L54" i="35"/>
  <c r="K54" i="35"/>
  <c r="J54" i="35"/>
  <c r="I54" i="35"/>
  <c r="H54" i="35"/>
  <c r="G54" i="35"/>
  <c r="F54" i="35"/>
  <c r="E54" i="35"/>
  <c r="D54" i="35"/>
  <c r="P54" i="35" s="1"/>
  <c r="P52" i="35"/>
  <c r="P51" i="35"/>
  <c r="P50" i="35"/>
  <c r="O48" i="35"/>
  <c r="N48" i="35"/>
  <c r="M48" i="35"/>
  <c r="L48" i="35"/>
  <c r="K48" i="35"/>
  <c r="J48" i="35"/>
  <c r="I48" i="35"/>
  <c r="H48" i="35"/>
  <c r="G48" i="35"/>
  <c r="F48" i="35"/>
  <c r="E48" i="35"/>
  <c r="D48" i="35"/>
  <c r="P48" i="35" s="1"/>
  <c r="O47" i="35"/>
  <c r="N47" i="35"/>
  <c r="M47" i="35"/>
  <c r="L47" i="35"/>
  <c r="K47" i="35"/>
  <c r="J47" i="35"/>
  <c r="I47" i="35"/>
  <c r="H47" i="35"/>
  <c r="G47" i="35"/>
  <c r="F47" i="35"/>
  <c r="E47" i="35"/>
  <c r="D47" i="35"/>
  <c r="P47" i="35" s="1"/>
  <c r="O46" i="35"/>
  <c r="N46" i="35"/>
  <c r="M46" i="35"/>
  <c r="L46" i="35"/>
  <c r="K46" i="35"/>
  <c r="J46" i="35"/>
  <c r="I46" i="35"/>
  <c r="H46" i="35"/>
  <c r="G46" i="35"/>
  <c r="F46" i="35"/>
  <c r="E46" i="35"/>
  <c r="D46" i="35"/>
  <c r="P46" i="35" s="1"/>
  <c r="P45" i="35"/>
  <c r="O44" i="35"/>
  <c r="N44" i="35"/>
  <c r="M44" i="35"/>
  <c r="L44" i="35"/>
  <c r="K44" i="35"/>
  <c r="J44" i="35"/>
  <c r="I44" i="35"/>
  <c r="H44" i="35"/>
  <c r="G44" i="35"/>
  <c r="F44" i="35"/>
  <c r="E44" i="35"/>
  <c r="D44" i="35"/>
  <c r="P44" i="35" s="1"/>
  <c r="O43" i="35"/>
  <c r="N43" i="35"/>
  <c r="M43" i="35"/>
  <c r="L43" i="35"/>
  <c r="K43" i="35"/>
  <c r="J43" i="35"/>
  <c r="I43" i="35"/>
  <c r="H43" i="35"/>
  <c r="G43" i="35"/>
  <c r="F43" i="35"/>
  <c r="E43" i="35"/>
  <c r="D43" i="35"/>
  <c r="P43" i="35" s="1"/>
  <c r="O42" i="35"/>
  <c r="N42" i="35"/>
  <c r="M42" i="35"/>
  <c r="L42" i="35"/>
  <c r="K42" i="35"/>
  <c r="J42" i="35"/>
  <c r="I42" i="35"/>
  <c r="H42" i="35"/>
  <c r="G42" i="35"/>
  <c r="F42" i="35"/>
  <c r="E42" i="35"/>
  <c r="D42" i="35"/>
  <c r="P42" i="35" s="1"/>
  <c r="O41" i="35"/>
  <c r="N41" i="35"/>
  <c r="M41" i="35"/>
  <c r="L41" i="35"/>
  <c r="K41" i="35"/>
  <c r="J41" i="35"/>
  <c r="I41" i="35"/>
  <c r="H41" i="35"/>
  <c r="G41" i="35"/>
  <c r="F41" i="35"/>
  <c r="E41" i="35"/>
  <c r="D41" i="35"/>
  <c r="P41" i="35" s="1"/>
  <c r="P40" i="35"/>
  <c r="O40" i="35"/>
  <c r="N40" i="35"/>
  <c r="M40" i="35"/>
  <c r="L40" i="35"/>
  <c r="K40" i="35"/>
  <c r="J40" i="35"/>
  <c r="I40" i="35"/>
  <c r="H40" i="35"/>
  <c r="G40" i="35"/>
  <c r="F40" i="35"/>
  <c r="E40" i="35"/>
  <c r="D40" i="35"/>
  <c r="O39" i="35"/>
  <c r="N39" i="35"/>
  <c r="M39" i="35"/>
  <c r="L39" i="35"/>
  <c r="K39" i="35"/>
  <c r="J39" i="35"/>
  <c r="I39" i="35"/>
  <c r="H39" i="35"/>
  <c r="G39" i="35"/>
  <c r="F39" i="35"/>
  <c r="E39" i="35"/>
  <c r="D39" i="35"/>
  <c r="P39" i="35" s="1"/>
  <c r="N38" i="35"/>
  <c r="J38" i="35"/>
  <c r="H38" i="35"/>
  <c r="F38" i="35"/>
  <c r="O38" i="35"/>
  <c r="M38" i="35"/>
  <c r="L38" i="35"/>
  <c r="K38" i="35"/>
  <c r="I38" i="35"/>
  <c r="G38" i="35"/>
  <c r="E38" i="35"/>
  <c r="D38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P36" i="35" s="1"/>
  <c r="O35" i="35"/>
  <c r="N35" i="35"/>
  <c r="M35" i="35"/>
  <c r="L35" i="35"/>
  <c r="K35" i="35"/>
  <c r="J35" i="35"/>
  <c r="I35" i="35"/>
  <c r="H35" i="35"/>
  <c r="G35" i="35"/>
  <c r="F35" i="35"/>
  <c r="E35" i="35"/>
  <c r="D35" i="35"/>
  <c r="P35" i="35" s="1"/>
  <c r="P34" i="35"/>
  <c r="P33" i="35"/>
  <c r="P32" i="35"/>
  <c r="P31" i="35"/>
  <c r="P30" i="35"/>
  <c r="P29" i="35"/>
  <c r="P28" i="35"/>
  <c r="P27" i="35"/>
  <c r="C23" i="35"/>
  <c r="C24" i="35" s="1"/>
  <c r="C66" i="35" s="1"/>
  <c r="P22" i="35"/>
  <c r="P21" i="35"/>
  <c r="P20" i="35"/>
  <c r="O19" i="35"/>
  <c r="N19" i="35"/>
  <c r="M19" i="35"/>
  <c r="L19" i="35"/>
  <c r="K19" i="35"/>
  <c r="J19" i="35"/>
  <c r="I19" i="35"/>
  <c r="H19" i="35"/>
  <c r="G19" i="35"/>
  <c r="F19" i="35"/>
  <c r="E19" i="35"/>
  <c r="D19" i="35"/>
  <c r="P19" i="35" s="1"/>
  <c r="O17" i="35"/>
  <c r="N17" i="35"/>
  <c r="M17" i="35"/>
  <c r="L17" i="35"/>
  <c r="K17" i="35"/>
  <c r="J17" i="35"/>
  <c r="I17" i="35"/>
  <c r="H17" i="35"/>
  <c r="G17" i="35"/>
  <c r="F17" i="35"/>
  <c r="E17" i="35"/>
  <c r="D17" i="35"/>
  <c r="P17" i="35" s="1"/>
  <c r="P16" i="35"/>
  <c r="O16" i="35"/>
  <c r="N16" i="35"/>
  <c r="M16" i="35"/>
  <c r="L16" i="35"/>
  <c r="K16" i="35"/>
  <c r="J16" i="35"/>
  <c r="I16" i="35"/>
  <c r="H16" i="35"/>
  <c r="G16" i="35"/>
  <c r="F16" i="35"/>
  <c r="E16" i="35"/>
  <c r="D16" i="35"/>
  <c r="P15" i="35"/>
  <c r="E13" i="35"/>
  <c r="F13" i="35" s="1"/>
  <c r="G13" i="35" s="1"/>
  <c r="H13" i="35" s="1"/>
  <c r="I13" i="35" s="1"/>
  <c r="J13" i="35" s="1"/>
  <c r="K13" i="35" s="1"/>
  <c r="L13" i="35" s="1"/>
  <c r="M13" i="35" s="1"/>
  <c r="N13" i="35" s="1"/>
  <c r="O13" i="35" s="1"/>
  <c r="D13" i="35"/>
  <c r="P13" i="35" s="1"/>
  <c r="F12" i="35"/>
  <c r="G12" i="35" s="1"/>
  <c r="E12" i="35"/>
  <c r="N11" i="35"/>
  <c r="O11" i="35" s="1"/>
  <c r="M11" i="35"/>
  <c r="D11" i="35"/>
  <c r="M10" i="35"/>
  <c r="N10" i="35" s="1"/>
  <c r="O10" i="35" s="1"/>
  <c r="D10" i="35"/>
  <c r="D14" i="35"/>
  <c r="P8" i="35"/>
  <c r="D4" i="35"/>
  <c r="E4" i="35" s="1"/>
  <c r="F4" i="35" s="1"/>
  <c r="G4" i="35" s="1"/>
  <c r="H4" i="35" s="1"/>
  <c r="I4" i="35" s="1"/>
  <c r="J4" i="35" s="1"/>
  <c r="K4" i="35" s="1"/>
  <c r="L4" i="35" s="1"/>
  <c r="M4" i="35" s="1"/>
  <c r="N4" i="35" s="1"/>
  <c r="O4" i="35" s="1"/>
  <c r="C65" i="34"/>
  <c r="P63" i="34"/>
  <c r="P62" i="34"/>
  <c r="P61" i="34"/>
  <c r="C59" i="34"/>
  <c r="P58" i="34"/>
  <c r="P57" i="34"/>
  <c r="P56" i="34"/>
  <c r="O55" i="34"/>
  <c r="N55" i="34"/>
  <c r="M55" i="34"/>
  <c r="L55" i="34"/>
  <c r="K55" i="34"/>
  <c r="J55" i="34"/>
  <c r="I55" i="34"/>
  <c r="H55" i="34"/>
  <c r="G55" i="34"/>
  <c r="F55" i="34"/>
  <c r="E55" i="34"/>
  <c r="P55" i="34" s="1"/>
  <c r="D55" i="34"/>
  <c r="O54" i="34"/>
  <c r="N54" i="34"/>
  <c r="M54" i="34"/>
  <c r="L54" i="34"/>
  <c r="K54" i="34"/>
  <c r="J54" i="34"/>
  <c r="I54" i="34"/>
  <c r="H54" i="34"/>
  <c r="P54" i="34" s="1"/>
  <c r="G54" i="34"/>
  <c r="F54" i="34"/>
  <c r="E54" i="34"/>
  <c r="D54" i="34"/>
  <c r="P52" i="34"/>
  <c r="P51" i="34"/>
  <c r="P50" i="34"/>
  <c r="O48" i="34"/>
  <c r="N48" i="34"/>
  <c r="M48" i="34"/>
  <c r="L48" i="34"/>
  <c r="K48" i="34"/>
  <c r="J48" i="34"/>
  <c r="I48" i="34"/>
  <c r="H48" i="34"/>
  <c r="G48" i="34"/>
  <c r="F48" i="34"/>
  <c r="E48" i="34"/>
  <c r="P48" i="34" s="1"/>
  <c r="D48" i="34"/>
  <c r="O47" i="34"/>
  <c r="N47" i="34"/>
  <c r="M47" i="34"/>
  <c r="L47" i="34"/>
  <c r="K47" i="34"/>
  <c r="J47" i="34"/>
  <c r="I47" i="34"/>
  <c r="H47" i="34"/>
  <c r="G47" i="34"/>
  <c r="F47" i="34"/>
  <c r="E47" i="34"/>
  <c r="D47" i="34"/>
  <c r="P47" i="34" s="1"/>
  <c r="O46" i="34"/>
  <c r="N46" i="34"/>
  <c r="M46" i="34"/>
  <c r="L46" i="34"/>
  <c r="K46" i="34"/>
  <c r="J46" i="34"/>
  <c r="I46" i="34"/>
  <c r="H46" i="34"/>
  <c r="G46" i="34"/>
  <c r="F46" i="34"/>
  <c r="E46" i="34"/>
  <c r="D46" i="34"/>
  <c r="P46" i="34" s="1"/>
  <c r="P45" i="34"/>
  <c r="O44" i="34"/>
  <c r="N44" i="34"/>
  <c r="M44" i="34"/>
  <c r="L44" i="34"/>
  <c r="K44" i="34"/>
  <c r="J44" i="34"/>
  <c r="I44" i="34"/>
  <c r="H44" i="34"/>
  <c r="G44" i="34"/>
  <c r="F44" i="34"/>
  <c r="E44" i="34"/>
  <c r="P44" i="34" s="1"/>
  <c r="D44" i="34"/>
  <c r="O43" i="34"/>
  <c r="N43" i="34"/>
  <c r="M43" i="34"/>
  <c r="L43" i="34"/>
  <c r="K43" i="34"/>
  <c r="J43" i="34"/>
  <c r="I43" i="34"/>
  <c r="H43" i="34"/>
  <c r="G43" i="34"/>
  <c r="F43" i="34"/>
  <c r="E43" i="34"/>
  <c r="D43" i="34"/>
  <c r="P43" i="34" s="1"/>
  <c r="O42" i="34"/>
  <c r="N42" i="34"/>
  <c r="M42" i="34"/>
  <c r="L42" i="34"/>
  <c r="K42" i="34"/>
  <c r="J42" i="34"/>
  <c r="I42" i="34"/>
  <c r="H42" i="34"/>
  <c r="G42" i="34"/>
  <c r="F42" i="34"/>
  <c r="E42" i="34"/>
  <c r="D42" i="34"/>
  <c r="P42" i="34" s="1"/>
  <c r="O41" i="34"/>
  <c r="N41" i="34"/>
  <c r="M41" i="34"/>
  <c r="L41" i="34"/>
  <c r="K41" i="34"/>
  <c r="J41" i="34"/>
  <c r="I41" i="34"/>
  <c r="H41" i="34"/>
  <c r="G41" i="34"/>
  <c r="F41" i="34"/>
  <c r="E41" i="34"/>
  <c r="D41" i="34"/>
  <c r="P41" i="34" s="1"/>
  <c r="O40" i="34"/>
  <c r="N40" i="34"/>
  <c r="M40" i="34"/>
  <c r="L40" i="34"/>
  <c r="K40" i="34"/>
  <c r="J40" i="34"/>
  <c r="I40" i="34"/>
  <c r="H40" i="34"/>
  <c r="G40" i="34"/>
  <c r="F40" i="34"/>
  <c r="E40" i="34"/>
  <c r="D40" i="34"/>
  <c r="P40" i="34" s="1"/>
  <c r="O39" i="34"/>
  <c r="N39" i="34"/>
  <c r="M39" i="34"/>
  <c r="L39" i="34"/>
  <c r="K39" i="34"/>
  <c r="J39" i="34"/>
  <c r="I39" i="34"/>
  <c r="H39" i="34"/>
  <c r="G39" i="34"/>
  <c r="F39" i="34"/>
  <c r="E39" i="34"/>
  <c r="D39" i="34"/>
  <c r="P39" i="34" s="1"/>
  <c r="K38" i="34"/>
  <c r="O38" i="34"/>
  <c r="N38" i="34"/>
  <c r="M38" i="34"/>
  <c r="L38" i="34"/>
  <c r="J38" i="34"/>
  <c r="I38" i="34"/>
  <c r="H38" i="34"/>
  <c r="G38" i="34"/>
  <c r="F38" i="34"/>
  <c r="E38" i="34"/>
  <c r="D38" i="34"/>
  <c r="O36" i="34"/>
  <c r="N36" i="34"/>
  <c r="M36" i="34"/>
  <c r="L36" i="34"/>
  <c r="K36" i="34"/>
  <c r="J36" i="34"/>
  <c r="I36" i="34"/>
  <c r="H36" i="34"/>
  <c r="G36" i="34"/>
  <c r="F36" i="34"/>
  <c r="E36" i="34"/>
  <c r="D36" i="34"/>
  <c r="P36" i="34" s="1"/>
  <c r="O35" i="34"/>
  <c r="N35" i="34"/>
  <c r="M35" i="34"/>
  <c r="L35" i="34"/>
  <c r="K35" i="34"/>
  <c r="J35" i="34"/>
  <c r="I35" i="34"/>
  <c r="H35" i="34"/>
  <c r="G35" i="34"/>
  <c r="F35" i="34"/>
  <c r="E35" i="34"/>
  <c r="D35" i="34"/>
  <c r="P35" i="34" s="1"/>
  <c r="P34" i="34"/>
  <c r="P33" i="34"/>
  <c r="P32" i="34"/>
  <c r="P31" i="34"/>
  <c r="P30" i="34"/>
  <c r="P29" i="34"/>
  <c r="P28" i="34"/>
  <c r="P27" i="34"/>
  <c r="C24" i="34"/>
  <c r="C66" i="34" s="1"/>
  <c r="C23" i="34"/>
  <c r="P22" i="34"/>
  <c r="P21" i="34"/>
  <c r="P20" i="34"/>
  <c r="O19" i="34"/>
  <c r="N19" i="34"/>
  <c r="M19" i="34"/>
  <c r="L19" i="34"/>
  <c r="K19" i="34"/>
  <c r="J19" i="34"/>
  <c r="I19" i="34"/>
  <c r="H19" i="34"/>
  <c r="G19" i="34"/>
  <c r="F19" i="34"/>
  <c r="E19" i="34"/>
  <c r="D19" i="34"/>
  <c r="P19" i="34" s="1"/>
  <c r="O17" i="34"/>
  <c r="N17" i="34"/>
  <c r="M17" i="34"/>
  <c r="L17" i="34"/>
  <c r="K17" i="34"/>
  <c r="J17" i="34"/>
  <c r="I17" i="34"/>
  <c r="H17" i="34"/>
  <c r="G17" i="34"/>
  <c r="F17" i="34"/>
  <c r="E17" i="34"/>
  <c r="D17" i="34"/>
  <c r="P17" i="34" s="1"/>
  <c r="O16" i="34"/>
  <c r="N16" i="34"/>
  <c r="M16" i="34"/>
  <c r="L16" i="34"/>
  <c r="K16" i="34"/>
  <c r="J16" i="34"/>
  <c r="I16" i="34"/>
  <c r="H16" i="34"/>
  <c r="G16" i="34"/>
  <c r="F16" i="34"/>
  <c r="E16" i="34"/>
  <c r="D16" i="34"/>
  <c r="P16" i="34" s="1"/>
  <c r="P15" i="34"/>
  <c r="D13" i="34"/>
  <c r="E12" i="34"/>
  <c r="F12" i="34" s="1"/>
  <c r="G12" i="34" s="1"/>
  <c r="H12" i="34" s="1"/>
  <c r="I12" i="34" s="1"/>
  <c r="J12" i="34" s="1"/>
  <c r="K12" i="34" s="1"/>
  <c r="L12" i="34" s="1"/>
  <c r="M12" i="34" s="1"/>
  <c r="N12" i="34" s="1"/>
  <c r="O12" i="34" s="1"/>
  <c r="M11" i="34"/>
  <c r="N11" i="34" s="1"/>
  <c r="O11" i="34" s="1"/>
  <c r="E11" i="34"/>
  <c r="F11" i="34" s="1"/>
  <c r="G11" i="34" s="1"/>
  <c r="H11" i="34" s="1"/>
  <c r="I11" i="34" s="1"/>
  <c r="J11" i="34" s="1"/>
  <c r="K11" i="34" s="1"/>
  <c r="L11" i="34" s="1"/>
  <c r="D11" i="34"/>
  <c r="P11" i="34" s="1"/>
  <c r="N10" i="34"/>
  <c r="O10" i="34" s="1"/>
  <c r="M10" i="34"/>
  <c r="D10" i="34"/>
  <c r="D14" i="34"/>
  <c r="P8" i="34"/>
  <c r="E4" i="34"/>
  <c r="F4" i="34" s="1"/>
  <c r="G4" i="34" s="1"/>
  <c r="H4" i="34" s="1"/>
  <c r="I4" i="34" s="1"/>
  <c r="J4" i="34" s="1"/>
  <c r="K4" i="34" s="1"/>
  <c r="L4" i="34" s="1"/>
  <c r="M4" i="34" s="1"/>
  <c r="N4" i="34" s="1"/>
  <c r="O4" i="34" s="1"/>
  <c r="D4" i="34"/>
  <c r="P63" i="33"/>
  <c r="P62" i="33"/>
  <c r="P61" i="33"/>
  <c r="C59" i="33"/>
  <c r="C65" i="33" s="1"/>
  <c r="P58" i="33"/>
  <c r="P57" i="33"/>
  <c r="P56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P55" i="33" s="1"/>
  <c r="O54" i="33"/>
  <c r="N54" i="33"/>
  <c r="M54" i="33"/>
  <c r="L54" i="33"/>
  <c r="K54" i="33"/>
  <c r="J54" i="33"/>
  <c r="I54" i="33"/>
  <c r="H54" i="33"/>
  <c r="G54" i="33"/>
  <c r="F54" i="33"/>
  <c r="E54" i="33"/>
  <c r="P54" i="33" s="1"/>
  <c r="D54" i="33"/>
  <c r="P52" i="33"/>
  <c r="P51" i="33"/>
  <c r="P50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P48" i="33" s="1"/>
  <c r="O47" i="33"/>
  <c r="N47" i="33"/>
  <c r="M47" i="33"/>
  <c r="L47" i="33"/>
  <c r="K47" i="33"/>
  <c r="J47" i="33"/>
  <c r="I47" i="33"/>
  <c r="H47" i="33"/>
  <c r="G47" i="33"/>
  <c r="F47" i="33"/>
  <c r="E47" i="33"/>
  <c r="D47" i="33"/>
  <c r="P47" i="33" s="1"/>
  <c r="O46" i="33"/>
  <c r="N46" i="33"/>
  <c r="M46" i="33"/>
  <c r="L46" i="33"/>
  <c r="K46" i="33"/>
  <c r="J46" i="33"/>
  <c r="I46" i="33"/>
  <c r="H46" i="33"/>
  <c r="G46" i="33"/>
  <c r="F46" i="33"/>
  <c r="E46" i="33"/>
  <c r="D46" i="33"/>
  <c r="P46" i="33" s="1"/>
  <c r="P45" i="33"/>
  <c r="O44" i="33"/>
  <c r="N44" i="33"/>
  <c r="M44" i="33"/>
  <c r="L44" i="33"/>
  <c r="K44" i="33"/>
  <c r="J44" i="33"/>
  <c r="I44" i="33"/>
  <c r="H44" i="33"/>
  <c r="G44" i="33"/>
  <c r="F44" i="33"/>
  <c r="E44" i="33"/>
  <c r="D44" i="33"/>
  <c r="P44" i="33" s="1"/>
  <c r="O43" i="33"/>
  <c r="N43" i="33"/>
  <c r="M43" i="33"/>
  <c r="L43" i="33"/>
  <c r="K43" i="33"/>
  <c r="J43" i="33"/>
  <c r="I43" i="33"/>
  <c r="H43" i="33"/>
  <c r="G43" i="33"/>
  <c r="F43" i="33"/>
  <c r="E43" i="33"/>
  <c r="D43" i="33"/>
  <c r="P43" i="33" s="1"/>
  <c r="O42" i="33"/>
  <c r="N42" i="33"/>
  <c r="M42" i="33"/>
  <c r="L42" i="33"/>
  <c r="K42" i="33"/>
  <c r="J42" i="33"/>
  <c r="I42" i="33"/>
  <c r="H42" i="33"/>
  <c r="G42" i="33"/>
  <c r="F42" i="33"/>
  <c r="E42" i="33"/>
  <c r="D42" i="33"/>
  <c r="P42" i="33" s="1"/>
  <c r="O41" i="33"/>
  <c r="N41" i="33"/>
  <c r="M41" i="33"/>
  <c r="L41" i="33"/>
  <c r="K41" i="33"/>
  <c r="J41" i="33"/>
  <c r="I41" i="33"/>
  <c r="H41" i="33"/>
  <c r="G41" i="33"/>
  <c r="F41" i="33"/>
  <c r="P41" i="33" s="1"/>
  <c r="E41" i="33"/>
  <c r="D41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O39" i="33"/>
  <c r="N39" i="33"/>
  <c r="M39" i="33"/>
  <c r="L39" i="33"/>
  <c r="K39" i="33"/>
  <c r="J39" i="33"/>
  <c r="I39" i="33"/>
  <c r="H39" i="33"/>
  <c r="G39" i="33"/>
  <c r="F39" i="33"/>
  <c r="E39" i="33"/>
  <c r="P39" i="33" s="1"/>
  <c r="D39" i="33"/>
  <c r="J38" i="33"/>
  <c r="O38" i="33"/>
  <c r="N38" i="33"/>
  <c r="M38" i="33"/>
  <c r="L38" i="33"/>
  <c r="K38" i="33"/>
  <c r="I38" i="33"/>
  <c r="H38" i="33"/>
  <c r="G38" i="33"/>
  <c r="F38" i="33"/>
  <c r="E38" i="33"/>
  <c r="D38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P36" i="33" s="1"/>
  <c r="O35" i="33"/>
  <c r="N35" i="33"/>
  <c r="M35" i="33"/>
  <c r="L35" i="33"/>
  <c r="K35" i="33"/>
  <c r="J35" i="33"/>
  <c r="I35" i="33"/>
  <c r="H35" i="33"/>
  <c r="G35" i="33"/>
  <c r="F35" i="33"/>
  <c r="E35" i="33"/>
  <c r="D35" i="33"/>
  <c r="P35" i="33" s="1"/>
  <c r="P34" i="33"/>
  <c r="P33" i="33"/>
  <c r="P32" i="33"/>
  <c r="P31" i="33"/>
  <c r="P30" i="33"/>
  <c r="P29" i="33"/>
  <c r="P28" i="33"/>
  <c r="P27" i="33"/>
  <c r="C23" i="33"/>
  <c r="C24" i="33" s="1"/>
  <c r="C66" i="33" s="1"/>
  <c r="P22" i="33"/>
  <c r="P21" i="33"/>
  <c r="P20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P19" i="33" s="1"/>
  <c r="O17" i="33"/>
  <c r="N17" i="33"/>
  <c r="M17" i="33"/>
  <c r="L17" i="33"/>
  <c r="K17" i="33"/>
  <c r="J17" i="33"/>
  <c r="I17" i="33"/>
  <c r="H17" i="33"/>
  <c r="G17" i="33"/>
  <c r="F17" i="33"/>
  <c r="E17" i="33"/>
  <c r="D17" i="33"/>
  <c r="P17" i="33" s="1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P15" i="33"/>
  <c r="D13" i="33"/>
  <c r="E12" i="33"/>
  <c r="F12" i="33" s="1"/>
  <c r="M11" i="33"/>
  <c r="N11" i="33" s="1"/>
  <c r="O11" i="33" s="1"/>
  <c r="D11" i="33"/>
  <c r="N10" i="33"/>
  <c r="O10" i="33" s="1"/>
  <c r="M10" i="33"/>
  <c r="D10" i="33"/>
  <c r="D14" i="33"/>
  <c r="P8" i="33"/>
  <c r="D4" i="33"/>
  <c r="E4" i="33" s="1"/>
  <c r="F4" i="33" s="1"/>
  <c r="G4" i="33" s="1"/>
  <c r="H4" i="33" s="1"/>
  <c r="I4" i="33" s="1"/>
  <c r="J4" i="33" s="1"/>
  <c r="K4" i="33" s="1"/>
  <c r="L4" i="33" s="1"/>
  <c r="M4" i="33" s="1"/>
  <c r="N4" i="33" s="1"/>
  <c r="O4" i="33" s="1"/>
  <c r="P63" i="32"/>
  <c r="P62" i="32"/>
  <c r="P61" i="32"/>
  <c r="C59" i="32"/>
  <c r="C65" i="32" s="1"/>
  <c r="P58" i="32"/>
  <c r="P57" i="32"/>
  <c r="P56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P55" i="32" s="1"/>
  <c r="O54" i="32"/>
  <c r="N54" i="32"/>
  <c r="M54" i="32"/>
  <c r="L54" i="32"/>
  <c r="K54" i="32"/>
  <c r="J54" i="32"/>
  <c r="I54" i="32"/>
  <c r="H54" i="32"/>
  <c r="G54" i="32"/>
  <c r="F54" i="32"/>
  <c r="E54" i="32"/>
  <c r="D54" i="32"/>
  <c r="P54" i="32" s="1"/>
  <c r="P52" i="32"/>
  <c r="P51" i="32"/>
  <c r="P50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P48" i="32" s="1"/>
  <c r="O47" i="32"/>
  <c r="N47" i="32"/>
  <c r="M47" i="32"/>
  <c r="L47" i="32"/>
  <c r="K47" i="32"/>
  <c r="J47" i="32"/>
  <c r="I47" i="32"/>
  <c r="H47" i="32"/>
  <c r="G47" i="32"/>
  <c r="F47" i="32"/>
  <c r="E47" i="32"/>
  <c r="D47" i="32"/>
  <c r="P47" i="32" s="1"/>
  <c r="O46" i="32"/>
  <c r="N46" i="32"/>
  <c r="M46" i="32"/>
  <c r="L46" i="32"/>
  <c r="K46" i="32"/>
  <c r="J46" i="32"/>
  <c r="I46" i="32"/>
  <c r="H46" i="32"/>
  <c r="G46" i="32"/>
  <c r="F46" i="32"/>
  <c r="E46" i="32"/>
  <c r="D46" i="32"/>
  <c r="P46" i="32" s="1"/>
  <c r="P45" i="32"/>
  <c r="O44" i="32"/>
  <c r="N44" i="32"/>
  <c r="M44" i="32"/>
  <c r="L44" i="32"/>
  <c r="K44" i="32"/>
  <c r="J44" i="32"/>
  <c r="I44" i="32"/>
  <c r="H44" i="32"/>
  <c r="G44" i="32"/>
  <c r="F44" i="32"/>
  <c r="E44" i="32"/>
  <c r="D44" i="32"/>
  <c r="P44" i="32" s="1"/>
  <c r="O43" i="32"/>
  <c r="N43" i="32"/>
  <c r="M43" i="32"/>
  <c r="L43" i="32"/>
  <c r="K43" i="32"/>
  <c r="J43" i="32"/>
  <c r="I43" i="32"/>
  <c r="H43" i="32"/>
  <c r="G43" i="32"/>
  <c r="F43" i="32"/>
  <c r="E43" i="32"/>
  <c r="D43" i="32"/>
  <c r="P43" i="32" s="1"/>
  <c r="O42" i="32"/>
  <c r="N42" i="32"/>
  <c r="M42" i="32"/>
  <c r="L42" i="32"/>
  <c r="K42" i="32"/>
  <c r="J42" i="32"/>
  <c r="I42" i="32"/>
  <c r="H42" i="32"/>
  <c r="G42" i="32"/>
  <c r="F42" i="32"/>
  <c r="E42" i="32"/>
  <c r="D42" i="32"/>
  <c r="P42" i="32" s="1"/>
  <c r="O41" i="32"/>
  <c r="N41" i="32"/>
  <c r="M41" i="32"/>
  <c r="L41" i="32"/>
  <c r="K41" i="32"/>
  <c r="J41" i="32"/>
  <c r="I41" i="32"/>
  <c r="H41" i="32"/>
  <c r="G41" i="32"/>
  <c r="F41" i="32"/>
  <c r="E41" i="32"/>
  <c r="D41" i="32"/>
  <c r="P41" i="32" s="1"/>
  <c r="P40" i="32"/>
  <c r="O40" i="32"/>
  <c r="N40" i="32"/>
  <c r="M40" i="32"/>
  <c r="L40" i="32"/>
  <c r="K40" i="32"/>
  <c r="J40" i="32"/>
  <c r="I40" i="32"/>
  <c r="H40" i="32"/>
  <c r="G40" i="32"/>
  <c r="F40" i="32"/>
  <c r="E40" i="32"/>
  <c r="D40" i="32"/>
  <c r="O39" i="32"/>
  <c r="N39" i="32"/>
  <c r="M39" i="32"/>
  <c r="L39" i="32"/>
  <c r="K39" i="32"/>
  <c r="J39" i="32"/>
  <c r="I39" i="32"/>
  <c r="H39" i="32"/>
  <c r="G39" i="32"/>
  <c r="F39" i="32"/>
  <c r="E39" i="32"/>
  <c r="P39" i="32" s="1"/>
  <c r="D39" i="32"/>
  <c r="M38" i="32"/>
  <c r="K38" i="32"/>
  <c r="J38" i="32"/>
  <c r="E38" i="32"/>
  <c r="O38" i="32"/>
  <c r="N38" i="32"/>
  <c r="L38" i="32"/>
  <c r="I38" i="32"/>
  <c r="H38" i="32"/>
  <c r="G38" i="32"/>
  <c r="F38" i="32"/>
  <c r="D38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P36" i="32" s="1"/>
  <c r="O35" i="32"/>
  <c r="N35" i="32"/>
  <c r="M35" i="32"/>
  <c r="L35" i="32"/>
  <c r="K35" i="32"/>
  <c r="J35" i="32"/>
  <c r="I35" i="32"/>
  <c r="H35" i="32"/>
  <c r="G35" i="32"/>
  <c r="F35" i="32"/>
  <c r="E35" i="32"/>
  <c r="D35" i="32"/>
  <c r="P35" i="32" s="1"/>
  <c r="P34" i="32"/>
  <c r="P33" i="32"/>
  <c r="P32" i="32"/>
  <c r="P31" i="32"/>
  <c r="P30" i="32"/>
  <c r="P29" i="32"/>
  <c r="P27" i="32"/>
  <c r="C24" i="32"/>
  <c r="C66" i="32" s="1"/>
  <c r="C23" i="32"/>
  <c r="P22" i="32"/>
  <c r="P21" i="32"/>
  <c r="P20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P19" i="32" s="1"/>
  <c r="O17" i="32"/>
  <c r="N17" i="32"/>
  <c r="M17" i="32"/>
  <c r="L17" i="32"/>
  <c r="K17" i="32"/>
  <c r="J17" i="32"/>
  <c r="I17" i="32"/>
  <c r="H17" i="32"/>
  <c r="G17" i="32"/>
  <c r="F17" i="32"/>
  <c r="E17" i="32"/>
  <c r="D17" i="32"/>
  <c r="P17" i="32" s="1"/>
  <c r="O16" i="32"/>
  <c r="N16" i="32"/>
  <c r="M16" i="32"/>
  <c r="L16" i="32"/>
  <c r="K16" i="32"/>
  <c r="J16" i="32"/>
  <c r="I16" i="32"/>
  <c r="H16" i="32"/>
  <c r="P16" i="32" s="1"/>
  <c r="G16" i="32"/>
  <c r="F16" i="32"/>
  <c r="E16" i="32"/>
  <c r="D16" i="32"/>
  <c r="P15" i="32"/>
  <c r="D13" i="32"/>
  <c r="F12" i="32"/>
  <c r="G12" i="32" s="1"/>
  <c r="E12" i="32"/>
  <c r="M11" i="32"/>
  <c r="N11" i="32" s="1"/>
  <c r="O11" i="32" s="1"/>
  <c r="D11" i="32"/>
  <c r="M10" i="32"/>
  <c r="N10" i="32" s="1"/>
  <c r="O10" i="32" s="1"/>
  <c r="D10" i="32"/>
  <c r="D14" i="32"/>
  <c r="P8" i="32"/>
  <c r="D4" i="32"/>
  <c r="E4" i="32" s="1"/>
  <c r="F4" i="32" s="1"/>
  <c r="G4" i="32" s="1"/>
  <c r="H4" i="32" s="1"/>
  <c r="I4" i="32" s="1"/>
  <c r="J4" i="32" s="1"/>
  <c r="K4" i="32" s="1"/>
  <c r="L4" i="32" s="1"/>
  <c r="M4" i="32" s="1"/>
  <c r="N4" i="32" s="1"/>
  <c r="O4" i="32" s="1"/>
  <c r="P63" i="31"/>
  <c r="P62" i="31"/>
  <c r="P61" i="31"/>
  <c r="C59" i="31"/>
  <c r="C65" i="31" s="1"/>
  <c r="P58" i="31"/>
  <c r="P57" i="31"/>
  <c r="P56" i="31"/>
  <c r="O55" i="31"/>
  <c r="N55" i="31"/>
  <c r="M55" i="31"/>
  <c r="L55" i="31"/>
  <c r="K55" i="31"/>
  <c r="J55" i="31"/>
  <c r="I55" i="31"/>
  <c r="H55" i="31"/>
  <c r="G55" i="31"/>
  <c r="F55" i="31"/>
  <c r="E55" i="31"/>
  <c r="D55" i="31"/>
  <c r="P55" i="31" s="1"/>
  <c r="O54" i="31"/>
  <c r="N54" i="31"/>
  <c r="M54" i="31"/>
  <c r="L54" i="31"/>
  <c r="K54" i="31"/>
  <c r="J54" i="31"/>
  <c r="I54" i="31"/>
  <c r="H54" i="31"/>
  <c r="G54" i="31"/>
  <c r="F54" i="31"/>
  <c r="E54" i="31"/>
  <c r="D54" i="31"/>
  <c r="P54" i="31" s="1"/>
  <c r="P52" i="31"/>
  <c r="P51" i="31"/>
  <c r="P50" i="31"/>
  <c r="O48" i="31"/>
  <c r="N48" i="31"/>
  <c r="M48" i="31"/>
  <c r="L48" i="31"/>
  <c r="K48" i="31"/>
  <c r="J48" i="31"/>
  <c r="I48" i="31"/>
  <c r="H48" i="31"/>
  <c r="G48" i="31"/>
  <c r="F48" i="31"/>
  <c r="E48" i="31"/>
  <c r="D48" i="31"/>
  <c r="P48" i="31" s="1"/>
  <c r="O47" i="31"/>
  <c r="N47" i="31"/>
  <c r="M47" i="31"/>
  <c r="L47" i="31"/>
  <c r="K47" i="31"/>
  <c r="J47" i="31"/>
  <c r="I47" i="31"/>
  <c r="H47" i="31"/>
  <c r="P47" i="31" s="1"/>
  <c r="G47" i="31"/>
  <c r="F47" i="31"/>
  <c r="E47" i="31"/>
  <c r="D47" i="31"/>
  <c r="O46" i="31"/>
  <c r="N46" i="31"/>
  <c r="M46" i="31"/>
  <c r="L46" i="31"/>
  <c r="K46" i="31"/>
  <c r="J46" i="31"/>
  <c r="I46" i="31"/>
  <c r="H46" i="31"/>
  <c r="G46" i="31"/>
  <c r="F46" i="31"/>
  <c r="P46" i="31" s="1"/>
  <c r="E46" i="31"/>
  <c r="D46" i="31"/>
  <c r="P45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P44" i="31" s="1"/>
  <c r="O43" i="31"/>
  <c r="N43" i="31"/>
  <c r="M43" i="31"/>
  <c r="L43" i="31"/>
  <c r="K43" i="31"/>
  <c r="J43" i="31"/>
  <c r="I43" i="31"/>
  <c r="H43" i="31"/>
  <c r="G43" i="31"/>
  <c r="F43" i="31"/>
  <c r="E43" i="31"/>
  <c r="D43" i="31"/>
  <c r="P43" i="31" s="1"/>
  <c r="O42" i="31"/>
  <c r="N42" i="31"/>
  <c r="M42" i="31"/>
  <c r="L42" i="31"/>
  <c r="K42" i="31"/>
  <c r="J42" i="31"/>
  <c r="I42" i="31"/>
  <c r="H42" i="31"/>
  <c r="G42" i="31"/>
  <c r="F42" i="31"/>
  <c r="P42" i="31" s="1"/>
  <c r="E42" i="31"/>
  <c r="D42" i="31"/>
  <c r="O41" i="31"/>
  <c r="N41" i="31"/>
  <c r="M41" i="31"/>
  <c r="L41" i="31"/>
  <c r="K41" i="31"/>
  <c r="J41" i="31"/>
  <c r="I41" i="31"/>
  <c r="H41" i="31"/>
  <c r="G41" i="31"/>
  <c r="F41" i="31"/>
  <c r="E41" i="31"/>
  <c r="P41" i="31" s="1"/>
  <c r="D41" i="31"/>
  <c r="P40" i="31"/>
  <c r="O40" i="31"/>
  <c r="N40" i="31"/>
  <c r="M40" i="31"/>
  <c r="L40" i="31"/>
  <c r="K40" i="31"/>
  <c r="J40" i="31"/>
  <c r="I40" i="31"/>
  <c r="H40" i="31"/>
  <c r="G40" i="31"/>
  <c r="F40" i="31"/>
  <c r="E40" i="31"/>
  <c r="D40" i="31"/>
  <c r="O39" i="31"/>
  <c r="N39" i="31"/>
  <c r="M39" i="31"/>
  <c r="L39" i="31"/>
  <c r="K39" i="31"/>
  <c r="J39" i="31"/>
  <c r="I39" i="31"/>
  <c r="H39" i="31"/>
  <c r="G39" i="31"/>
  <c r="F39" i="31"/>
  <c r="E39" i="31"/>
  <c r="D39" i="31"/>
  <c r="P39" i="31" s="1"/>
  <c r="J38" i="31"/>
  <c r="O38" i="31"/>
  <c r="N38" i="31"/>
  <c r="M38" i="31"/>
  <c r="L38" i="31"/>
  <c r="K38" i="31"/>
  <c r="I38" i="31"/>
  <c r="H38" i="31"/>
  <c r="G38" i="31"/>
  <c r="F38" i="31"/>
  <c r="E38" i="31"/>
  <c r="D38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P36" i="31" s="1"/>
  <c r="O35" i="31"/>
  <c r="N35" i="31"/>
  <c r="M35" i="31"/>
  <c r="L35" i="31"/>
  <c r="K35" i="31"/>
  <c r="J35" i="31"/>
  <c r="I35" i="31"/>
  <c r="H35" i="31"/>
  <c r="G35" i="31"/>
  <c r="F35" i="31"/>
  <c r="E35" i="31"/>
  <c r="D35" i="31"/>
  <c r="P35" i="31" s="1"/>
  <c r="P34" i="31"/>
  <c r="P33" i="31"/>
  <c r="P32" i="31"/>
  <c r="P31" i="31"/>
  <c r="P30" i="31"/>
  <c r="P29" i="31"/>
  <c r="P28" i="31"/>
  <c r="P27" i="31"/>
  <c r="C23" i="31"/>
  <c r="C24" i="31" s="1"/>
  <c r="C66" i="31" s="1"/>
  <c r="P22" i="31"/>
  <c r="P21" i="31"/>
  <c r="P20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P19" i="31" s="1"/>
  <c r="O17" i="31"/>
  <c r="N17" i="31"/>
  <c r="M17" i="31"/>
  <c r="L17" i="31"/>
  <c r="K17" i="31"/>
  <c r="J17" i="31"/>
  <c r="I17" i="31"/>
  <c r="H17" i="31"/>
  <c r="G17" i="31"/>
  <c r="F17" i="31"/>
  <c r="E17" i="31"/>
  <c r="D17" i="31"/>
  <c r="P17" i="31" s="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P15" i="31"/>
  <c r="E13" i="31"/>
  <c r="F13" i="31" s="1"/>
  <c r="G13" i="31" s="1"/>
  <c r="H13" i="31" s="1"/>
  <c r="I13" i="31" s="1"/>
  <c r="J13" i="31" s="1"/>
  <c r="K13" i="31" s="1"/>
  <c r="L13" i="31" s="1"/>
  <c r="M13" i="31" s="1"/>
  <c r="N13" i="31" s="1"/>
  <c r="O13" i="31" s="1"/>
  <c r="D13" i="31"/>
  <c r="P13" i="31" s="1"/>
  <c r="F12" i="31"/>
  <c r="G12" i="31" s="1"/>
  <c r="E12" i="31"/>
  <c r="N11" i="31"/>
  <c r="O11" i="31" s="1"/>
  <c r="M11" i="31"/>
  <c r="D11" i="31"/>
  <c r="M10" i="31"/>
  <c r="N10" i="31" s="1"/>
  <c r="O10" i="31" s="1"/>
  <c r="E10" i="31"/>
  <c r="F10" i="31" s="1"/>
  <c r="G10" i="31" s="1"/>
  <c r="H10" i="31" s="1"/>
  <c r="I10" i="31" s="1"/>
  <c r="J10" i="31" s="1"/>
  <c r="K10" i="31" s="1"/>
  <c r="L10" i="31" s="1"/>
  <c r="D10" i="31"/>
  <c r="P10" i="31" s="1"/>
  <c r="D14" i="31"/>
  <c r="P8" i="31"/>
  <c r="D4" i="31"/>
  <c r="E4" i="31" s="1"/>
  <c r="F4" i="31" s="1"/>
  <c r="G4" i="31" s="1"/>
  <c r="H4" i="31" s="1"/>
  <c r="I4" i="31" s="1"/>
  <c r="J4" i="31" s="1"/>
  <c r="K4" i="31" s="1"/>
  <c r="L4" i="31" s="1"/>
  <c r="M4" i="31" s="1"/>
  <c r="N4" i="31" s="1"/>
  <c r="O4" i="31" s="1"/>
  <c r="P63" i="30"/>
  <c r="P62" i="30"/>
  <c r="P61" i="30"/>
  <c r="C59" i="30"/>
  <c r="C65" i="30" s="1"/>
  <c r="P58" i="30"/>
  <c r="P57" i="30"/>
  <c r="P56" i="30"/>
  <c r="O55" i="30"/>
  <c r="N55" i="30"/>
  <c r="M55" i="30"/>
  <c r="L55" i="30"/>
  <c r="K55" i="30"/>
  <c r="J55" i="30"/>
  <c r="I55" i="30"/>
  <c r="H55" i="30"/>
  <c r="G55" i="30"/>
  <c r="F55" i="30"/>
  <c r="E55" i="30"/>
  <c r="D55" i="30"/>
  <c r="P55" i="30" s="1"/>
  <c r="O54" i="30"/>
  <c r="N54" i="30"/>
  <c r="M54" i="30"/>
  <c r="L54" i="30"/>
  <c r="K54" i="30"/>
  <c r="J54" i="30"/>
  <c r="I54" i="30"/>
  <c r="H54" i="30"/>
  <c r="P54" i="30" s="1"/>
  <c r="G54" i="30"/>
  <c r="F54" i="30"/>
  <c r="E54" i="30"/>
  <c r="D54" i="30"/>
  <c r="P52" i="30"/>
  <c r="P51" i="30"/>
  <c r="P50" i="30"/>
  <c r="O48" i="30"/>
  <c r="N48" i="30"/>
  <c r="M48" i="30"/>
  <c r="L48" i="30"/>
  <c r="K48" i="30"/>
  <c r="J48" i="30"/>
  <c r="I48" i="30"/>
  <c r="H48" i="30"/>
  <c r="G48" i="30"/>
  <c r="F48" i="30"/>
  <c r="E48" i="30"/>
  <c r="D48" i="30"/>
  <c r="P48" i="30" s="1"/>
  <c r="O47" i="30"/>
  <c r="N47" i="30"/>
  <c r="M47" i="30"/>
  <c r="L47" i="30"/>
  <c r="K47" i="30"/>
  <c r="J47" i="30"/>
  <c r="I47" i="30"/>
  <c r="H47" i="30"/>
  <c r="G47" i="30"/>
  <c r="F47" i="30"/>
  <c r="E47" i="30"/>
  <c r="D47" i="30"/>
  <c r="P47" i="30" s="1"/>
  <c r="O46" i="30"/>
  <c r="N46" i="30"/>
  <c r="M46" i="30"/>
  <c r="L46" i="30"/>
  <c r="K46" i="30"/>
  <c r="J46" i="30"/>
  <c r="I46" i="30"/>
  <c r="H46" i="30"/>
  <c r="G46" i="30"/>
  <c r="F46" i="30"/>
  <c r="E46" i="30"/>
  <c r="D46" i="30"/>
  <c r="P46" i="30" s="1"/>
  <c r="P45" i="30"/>
  <c r="O44" i="30"/>
  <c r="N44" i="30"/>
  <c r="M44" i="30"/>
  <c r="L44" i="30"/>
  <c r="K44" i="30"/>
  <c r="J44" i="30"/>
  <c r="I44" i="30"/>
  <c r="H44" i="30"/>
  <c r="G44" i="30"/>
  <c r="F44" i="30"/>
  <c r="E44" i="30"/>
  <c r="D44" i="30"/>
  <c r="P44" i="30" s="1"/>
  <c r="O43" i="30"/>
  <c r="N43" i="30"/>
  <c r="M43" i="30"/>
  <c r="L43" i="30"/>
  <c r="K43" i="30"/>
  <c r="J43" i="30"/>
  <c r="I43" i="30"/>
  <c r="H43" i="30"/>
  <c r="G43" i="30"/>
  <c r="F43" i="30"/>
  <c r="E43" i="30"/>
  <c r="D43" i="30"/>
  <c r="P43" i="30" s="1"/>
  <c r="O42" i="30"/>
  <c r="N42" i="30"/>
  <c r="M42" i="30"/>
  <c r="L42" i="30"/>
  <c r="K42" i="30"/>
  <c r="J42" i="30"/>
  <c r="I42" i="30"/>
  <c r="H42" i="30"/>
  <c r="G42" i="30"/>
  <c r="F42" i="30"/>
  <c r="E42" i="30"/>
  <c r="D42" i="30"/>
  <c r="P42" i="30" s="1"/>
  <c r="O41" i="30"/>
  <c r="N41" i="30"/>
  <c r="M41" i="30"/>
  <c r="L41" i="30"/>
  <c r="K41" i="30"/>
  <c r="J41" i="30"/>
  <c r="I41" i="30"/>
  <c r="H41" i="30"/>
  <c r="G41" i="30"/>
  <c r="F41" i="30"/>
  <c r="E41" i="30"/>
  <c r="D41" i="30"/>
  <c r="P41" i="30" s="1"/>
  <c r="P40" i="30"/>
  <c r="O40" i="30"/>
  <c r="N40" i="30"/>
  <c r="M40" i="30"/>
  <c r="L40" i="30"/>
  <c r="K40" i="30"/>
  <c r="J40" i="30"/>
  <c r="I40" i="30"/>
  <c r="H40" i="30"/>
  <c r="G40" i="30"/>
  <c r="F40" i="30"/>
  <c r="E40" i="30"/>
  <c r="D40" i="30"/>
  <c r="O39" i="30"/>
  <c r="N39" i="30"/>
  <c r="M39" i="30"/>
  <c r="L39" i="30"/>
  <c r="K39" i="30"/>
  <c r="J39" i="30"/>
  <c r="I39" i="30"/>
  <c r="H39" i="30"/>
  <c r="G39" i="30"/>
  <c r="F39" i="30"/>
  <c r="E39" i="30"/>
  <c r="P39" i="30" s="1"/>
  <c r="D39" i="30"/>
  <c r="N38" i="30"/>
  <c r="L38" i="30"/>
  <c r="J38" i="30"/>
  <c r="H38" i="30"/>
  <c r="F38" i="30"/>
  <c r="D38" i="30"/>
  <c r="O38" i="30"/>
  <c r="M38" i="30"/>
  <c r="K38" i="30"/>
  <c r="I38" i="30"/>
  <c r="G38" i="30"/>
  <c r="E38" i="30"/>
  <c r="P37" i="30"/>
  <c r="O36" i="30"/>
  <c r="N36" i="30"/>
  <c r="M36" i="30"/>
  <c r="L36" i="30"/>
  <c r="K36" i="30"/>
  <c r="J36" i="30"/>
  <c r="I36" i="30"/>
  <c r="H36" i="30"/>
  <c r="G36" i="30"/>
  <c r="F36" i="30"/>
  <c r="E36" i="30"/>
  <c r="D36" i="30"/>
  <c r="P36" i="30" s="1"/>
  <c r="O35" i="30"/>
  <c r="N35" i="30"/>
  <c r="M35" i="30"/>
  <c r="L35" i="30"/>
  <c r="K35" i="30"/>
  <c r="J35" i="30"/>
  <c r="I35" i="30"/>
  <c r="H35" i="30"/>
  <c r="G35" i="30"/>
  <c r="F35" i="30"/>
  <c r="E35" i="30"/>
  <c r="D35" i="30"/>
  <c r="P35" i="30" s="1"/>
  <c r="P34" i="30"/>
  <c r="P33" i="30"/>
  <c r="P32" i="30"/>
  <c r="P31" i="30"/>
  <c r="P30" i="30"/>
  <c r="P29" i="30"/>
  <c r="P28" i="30"/>
  <c r="P27" i="30"/>
  <c r="C23" i="30"/>
  <c r="C24" i="30" s="1"/>
  <c r="C66" i="30" s="1"/>
  <c r="P22" i="30"/>
  <c r="P21" i="30"/>
  <c r="P20" i="30"/>
  <c r="O19" i="30"/>
  <c r="N19" i="30"/>
  <c r="M19" i="30"/>
  <c r="L19" i="30"/>
  <c r="K19" i="30"/>
  <c r="J19" i="30"/>
  <c r="I19" i="30"/>
  <c r="H19" i="30"/>
  <c r="G19" i="30"/>
  <c r="F19" i="30"/>
  <c r="E19" i="30"/>
  <c r="D19" i="30"/>
  <c r="P19" i="30" s="1"/>
  <c r="O17" i="30"/>
  <c r="N17" i="30"/>
  <c r="M17" i="30"/>
  <c r="L17" i="30"/>
  <c r="K17" i="30"/>
  <c r="J17" i="30"/>
  <c r="I17" i="30"/>
  <c r="H17" i="30"/>
  <c r="G17" i="30"/>
  <c r="F17" i="30"/>
  <c r="E17" i="30"/>
  <c r="D17" i="30"/>
  <c r="P17" i="30" s="1"/>
  <c r="P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P15" i="30"/>
  <c r="E13" i="30"/>
  <c r="F13" i="30" s="1"/>
  <c r="G13" i="30" s="1"/>
  <c r="H13" i="30" s="1"/>
  <c r="I13" i="30" s="1"/>
  <c r="J13" i="30" s="1"/>
  <c r="K13" i="30" s="1"/>
  <c r="L13" i="30" s="1"/>
  <c r="M13" i="30" s="1"/>
  <c r="N13" i="30" s="1"/>
  <c r="O13" i="30" s="1"/>
  <c r="D13" i="30"/>
  <c r="F12" i="30"/>
  <c r="G12" i="30" s="1"/>
  <c r="E12" i="30"/>
  <c r="N11" i="30"/>
  <c r="O11" i="30" s="1"/>
  <c r="M11" i="30"/>
  <c r="D11" i="30"/>
  <c r="M10" i="30"/>
  <c r="N10" i="30" s="1"/>
  <c r="O10" i="30" s="1"/>
  <c r="E10" i="30"/>
  <c r="F10" i="30" s="1"/>
  <c r="G10" i="30" s="1"/>
  <c r="H10" i="30" s="1"/>
  <c r="I10" i="30" s="1"/>
  <c r="J10" i="30" s="1"/>
  <c r="K10" i="30" s="1"/>
  <c r="L10" i="30" s="1"/>
  <c r="D10" i="30"/>
  <c r="D14" i="30"/>
  <c r="P8" i="30"/>
  <c r="D4" i="30"/>
  <c r="E4" i="30" s="1"/>
  <c r="F4" i="30" s="1"/>
  <c r="G4" i="30" s="1"/>
  <c r="H4" i="30" s="1"/>
  <c r="I4" i="30" s="1"/>
  <c r="J4" i="30" s="1"/>
  <c r="K4" i="30" s="1"/>
  <c r="L4" i="30" s="1"/>
  <c r="M4" i="30" s="1"/>
  <c r="N4" i="30" s="1"/>
  <c r="O4" i="30" s="1"/>
  <c r="P63" i="29"/>
  <c r="P62" i="29"/>
  <c r="P61" i="29"/>
  <c r="C59" i="29"/>
  <c r="C65" i="29" s="1"/>
  <c r="P58" i="29"/>
  <c r="P57" i="29"/>
  <c r="P56" i="29"/>
  <c r="O55" i="29"/>
  <c r="N55" i="29"/>
  <c r="M55" i="29"/>
  <c r="L55" i="29"/>
  <c r="K55" i="29"/>
  <c r="J55" i="29"/>
  <c r="I55" i="29"/>
  <c r="H55" i="29"/>
  <c r="G55" i="29"/>
  <c r="F55" i="29"/>
  <c r="E55" i="29"/>
  <c r="D55" i="29"/>
  <c r="P55" i="29" s="1"/>
  <c r="O54" i="29"/>
  <c r="N54" i="29"/>
  <c r="M54" i="29"/>
  <c r="L54" i="29"/>
  <c r="K54" i="29"/>
  <c r="J54" i="29"/>
  <c r="I54" i="29"/>
  <c r="H54" i="29"/>
  <c r="P54" i="29" s="1"/>
  <c r="G54" i="29"/>
  <c r="F54" i="29"/>
  <c r="E54" i="29"/>
  <c r="D54" i="29"/>
  <c r="P52" i="29"/>
  <c r="P51" i="29"/>
  <c r="P50" i="29"/>
  <c r="O48" i="29"/>
  <c r="N48" i="29"/>
  <c r="M48" i="29"/>
  <c r="L48" i="29"/>
  <c r="K48" i="29"/>
  <c r="J48" i="29"/>
  <c r="I48" i="29"/>
  <c r="H48" i="29"/>
  <c r="G48" i="29"/>
  <c r="F48" i="29"/>
  <c r="E48" i="29"/>
  <c r="D48" i="29"/>
  <c r="P48" i="29" s="1"/>
  <c r="O47" i="29"/>
  <c r="N47" i="29"/>
  <c r="M47" i="29"/>
  <c r="L47" i="29"/>
  <c r="K47" i="29"/>
  <c r="J47" i="29"/>
  <c r="I47" i="29"/>
  <c r="H47" i="29"/>
  <c r="G47" i="29"/>
  <c r="F47" i="29"/>
  <c r="E47" i="29"/>
  <c r="D47" i="29"/>
  <c r="P47" i="29" s="1"/>
  <c r="O46" i="29"/>
  <c r="N46" i="29"/>
  <c r="M46" i="29"/>
  <c r="L46" i="29"/>
  <c r="K46" i="29"/>
  <c r="J46" i="29"/>
  <c r="I46" i="29"/>
  <c r="H46" i="29"/>
  <c r="G46" i="29"/>
  <c r="F46" i="29"/>
  <c r="E46" i="29"/>
  <c r="D46" i="29"/>
  <c r="P46" i="29" s="1"/>
  <c r="P45" i="29"/>
  <c r="O44" i="29"/>
  <c r="N44" i="29"/>
  <c r="M44" i="29"/>
  <c r="L44" i="29"/>
  <c r="K44" i="29"/>
  <c r="J44" i="29"/>
  <c r="I44" i="29"/>
  <c r="H44" i="29"/>
  <c r="G44" i="29"/>
  <c r="F44" i="29"/>
  <c r="E44" i="29"/>
  <c r="D44" i="29"/>
  <c r="P44" i="29" s="1"/>
  <c r="O43" i="29"/>
  <c r="N43" i="29"/>
  <c r="M43" i="29"/>
  <c r="L43" i="29"/>
  <c r="K43" i="29"/>
  <c r="J43" i="29"/>
  <c r="I43" i="29"/>
  <c r="H43" i="29"/>
  <c r="G43" i="29"/>
  <c r="F43" i="29"/>
  <c r="E43" i="29"/>
  <c r="D43" i="29"/>
  <c r="P43" i="29" s="1"/>
  <c r="O42" i="29"/>
  <c r="N42" i="29"/>
  <c r="M42" i="29"/>
  <c r="L42" i="29"/>
  <c r="K42" i="29"/>
  <c r="J42" i="29"/>
  <c r="I42" i="29"/>
  <c r="H42" i="29"/>
  <c r="G42" i="29"/>
  <c r="F42" i="29"/>
  <c r="E42" i="29"/>
  <c r="D42" i="29"/>
  <c r="P42" i="29" s="1"/>
  <c r="O41" i="29"/>
  <c r="N41" i="29"/>
  <c r="M41" i="29"/>
  <c r="L41" i="29"/>
  <c r="K41" i="29"/>
  <c r="J41" i="29"/>
  <c r="I41" i="29"/>
  <c r="H41" i="29"/>
  <c r="G41" i="29"/>
  <c r="F41" i="29"/>
  <c r="E41" i="29"/>
  <c r="D41" i="29"/>
  <c r="P41" i="29" s="1"/>
  <c r="P40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O39" i="29"/>
  <c r="N39" i="29"/>
  <c r="M39" i="29"/>
  <c r="L39" i="29"/>
  <c r="K39" i="29"/>
  <c r="J39" i="29"/>
  <c r="I39" i="29"/>
  <c r="H39" i="29"/>
  <c r="G39" i="29"/>
  <c r="F39" i="29"/>
  <c r="E39" i="29"/>
  <c r="P39" i="29" s="1"/>
  <c r="D39" i="29"/>
  <c r="K38" i="29"/>
  <c r="J38" i="29"/>
  <c r="O38" i="29"/>
  <c r="N38" i="29"/>
  <c r="M38" i="29"/>
  <c r="L38" i="29"/>
  <c r="I38" i="29"/>
  <c r="H38" i="29"/>
  <c r="G38" i="29"/>
  <c r="F38" i="29"/>
  <c r="E38" i="29"/>
  <c r="D38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P36" i="29" s="1"/>
  <c r="O35" i="29"/>
  <c r="N35" i="29"/>
  <c r="M35" i="29"/>
  <c r="L35" i="29"/>
  <c r="K35" i="29"/>
  <c r="J35" i="29"/>
  <c r="I35" i="29"/>
  <c r="H35" i="29"/>
  <c r="G35" i="29"/>
  <c r="F35" i="29"/>
  <c r="E35" i="29"/>
  <c r="D35" i="29"/>
  <c r="P35" i="29" s="1"/>
  <c r="P34" i="29"/>
  <c r="P33" i="29"/>
  <c r="P32" i="29"/>
  <c r="P31" i="29"/>
  <c r="P30" i="29"/>
  <c r="P29" i="29"/>
  <c r="P27" i="29"/>
  <c r="C24" i="29"/>
  <c r="C23" i="29"/>
  <c r="P22" i="29"/>
  <c r="P21" i="29"/>
  <c r="P20" i="29"/>
  <c r="O19" i="29"/>
  <c r="N19" i="29"/>
  <c r="M19" i="29"/>
  <c r="L19" i="29"/>
  <c r="K19" i="29"/>
  <c r="J19" i="29"/>
  <c r="I19" i="29"/>
  <c r="H19" i="29"/>
  <c r="G19" i="29"/>
  <c r="F19" i="29"/>
  <c r="E19" i="29"/>
  <c r="D19" i="29"/>
  <c r="P19" i="29" s="1"/>
  <c r="O17" i="29"/>
  <c r="N17" i="29"/>
  <c r="M17" i="29"/>
  <c r="L17" i="29"/>
  <c r="K17" i="29"/>
  <c r="J17" i="29"/>
  <c r="I17" i="29"/>
  <c r="H17" i="29"/>
  <c r="G17" i="29"/>
  <c r="F17" i="29"/>
  <c r="E17" i="29"/>
  <c r="D17" i="29"/>
  <c r="P17" i="29" s="1"/>
  <c r="O16" i="29"/>
  <c r="N16" i="29"/>
  <c r="M16" i="29"/>
  <c r="L16" i="29"/>
  <c r="K16" i="29"/>
  <c r="J16" i="29"/>
  <c r="I16" i="29"/>
  <c r="H16" i="29"/>
  <c r="P16" i="29" s="1"/>
  <c r="G16" i="29"/>
  <c r="F16" i="29"/>
  <c r="E16" i="29"/>
  <c r="D16" i="29"/>
  <c r="P15" i="29"/>
  <c r="D13" i="29"/>
  <c r="F12" i="29"/>
  <c r="G12" i="29" s="1"/>
  <c r="E12" i="29"/>
  <c r="M11" i="29"/>
  <c r="N11" i="29" s="1"/>
  <c r="O11" i="29" s="1"/>
  <c r="D11" i="29"/>
  <c r="O10" i="29"/>
  <c r="N10" i="29"/>
  <c r="M10" i="29"/>
  <c r="D10" i="29"/>
  <c r="D14" i="29"/>
  <c r="P8" i="29"/>
  <c r="D4" i="29"/>
  <c r="E4" i="29" s="1"/>
  <c r="F4" i="29" s="1"/>
  <c r="G4" i="29" s="1"/>
  <c r="H4" i="29" s="1"/>
  <c r="I4" i="29" s="1"/>
  <c r="J4" i="29" s="1"/>
  <c r="K4" i="29" s="1"/>
  <c r="L4" i="29" s="1"/>
  <c r="M4" i="29" s="1"/>
  <c r="N4" i="29" s="1"/>
  <c r="O4" i="29" s="1"/>
  <c r="P63" i="28"/>
  <c r="P62" i="28"/>
  <c r="P61" i="28"/>
  <c r="C59" i="28"/>
  <c r="C65" i="28" s="1"/>
  <c r="P58" i="28"/>
  <c r="P57" i="28"/>
  <c r="P56" i="28"/>
  <c r="O55" i="28"/>
  <c r="N55" i="28"/>
  <c r="M55" i="28"/>
  <c r="L55" i="28"/>
  <c r="K55" i="28"/>
  <c r="J55" i="28"/>
  <c r="I55" i="28"/>
  <c r="H55" i="28"/>
  <c r="G55" i="28"/>
  <c r="F55" i="28"/>
  <c r="E55" i="28"/>
  <c r="D55" i="28"/>
  <c r="P55" i="28" s="1"/>
  <c r="O54" i="28"/>
  <c r="N54" i="28"/>
  <c r="M54" i="28"/>
  <c r="L54" i="28"/>
  <c r="K54" i="28"/>
  <c r="J54" i="28"/>
  <c r="I54" i="28"/>
  <c r="H54" i="28"/>
  <c r="P54" i="28" s="1"/>
  <c r="G54" i="28"/>
  <c r="F54" i="28"/>
  <c r="E54" i="28"/>
  <c r="D54" i="28"/>
  <c r="P52" i="28"/>
  <c r="P51" i="28"/>
  <c r="P50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P48" i="28" s="1"/>
  <c r="O47" i="28"/>
  <c r="N47" i="28"/>
  <c r="M47" i="28"/>
  <c r="L47" i="28"/>
  <c r="K47" i="28"/>
  <c r="J47" i="28"/>
  <c r="I47" i="28"/>
  <c r="H47" i="28"/>
  <c r="G47" i="28"/>
  <c r="F47" i="28"/>
  <c r="E47" i="28"/>
  <c r="P47" i="28" s="1"/>
  <c r="D47" i="28"/>
  <c r="O46" i="28"/>
  <c r="N46" i="28"/>
  <c r="M46" i="28"/>
  <c r="L46" i="28"/>
  <c r="K46" i="28"/>
  <c r="J46" i="28"/>
  <c r="I46" i="28"/>
  <c r="H46" i="28"/>
  <c r="G46" i="28"/>
  <c r="F46" i="28"/>
  <c r="E46" i="28"/>
  <c r="D46" i="28"/>
  <c r="P46" i="28" s="1"/>
  <c r="P45" i="28"/>
  <c r="O44" i="28"/>
  <c r="N44" i="28"/>
  <c r="M44" i="28"/>
  <c r="L44" i="28"/>
  <c r="K44" i="28"/>
  <c r="J44" i="28"/>
  <c r="I44" i="28"/>
  <c r="H44" i="28"/>
  <c r="G44" i="28"/>
  <c r="F44" i="28"/>
  <c r="E44" i="28"/>
  <c r="D44" i="28"/>
  <c r="P44" i="28" s="1"/>
  <c r="O43" i="28"/>
  <c r="N43" i="28"/>
  <c r="M43" i="28"/>
  <c r="L43" i="28"/>
  <c r="K43" i="28"/>
  <c r="J43" i="28"/>
  <c r="I43" i="28"/>
  <c r="H43" i="28"/>
  <c r="G43" i="28"/>
  <c r="F43" i="28"/>
  <c r="E43" i="28"/>
  <c r="D43" i="28"/>
  <c r="P43" i="28" s="1"/>
  <c r="O42" i="28"/>
  <c r="N42" i="28"/>
  <c r="M42" i="28"/>
  <c r="L42" i="28"/>
  <c r="K42" i="28"/>
  <c r="J42" i="28"/>
  <c r="I42" i="28"/>
  <c r="H42" i="28"/>
  <c r="G42" i="28"/>
  <c r="F42" i="28"/>
  <c r="E42" i="28"/>
  <c r="D42" i="28"/>
  <c r="P42" i="28" s="1"/>
  <c r="O41" i="28"/>
  <c r="N41" i="28"/>
  <c r="M41" i="28"/>
  <c r="L41" i="28"/>
  <c r="K41" i="28"/>
  <c r="J41" i="28"/>
  <c r="I41" i="28"/>
  <c r="H41" i="28"/>
  <c r="G41" i="28"/>
  <c r="F41" i="28"/>
  <c r="E41" i="28"/>
  <c r="P41" i="28" s="1"/>
  <c r="D41" i="28"/>
  <c r="P40" i="28"/>
  <c r="O40" i="28"/>
  <c r="N40" i="28"/>
  <c r="M40" i="28"/>
  <c r="L40" i="28"/>
  <c r="K40" i="28"/>
  <c r="J40" i="28"/>
  <c r="I40" i="28"/>
  <c r="H40" i="28"/>
  <c r="G40" i="28"/>
  <c r="F40" i="28"/>
  <c r="E40" i="28"/>
  <c r="D40" i="28"/>
  <c r="O39" i="28"/>
  <c r="N39" i="28"/>
  <c r="M39" i="28"/>
  <c r="L39" i="28"/>
  <c r="K39" i="28"/>
  <c r="J39" i="28"/>
  <c r="I39" i="28"/>
  <c r="H39" i="28"/>
  <c r="G39" i="28"/>
  <c r="F39" i="28"/>
  <c r="E39" i="28"/>
  <c r="D39" i="28"/>
  <c r="P39" i="28" s="1"/>
  <c r="L38" i="28"/>
  <c r="J38" i="28"/>
  <c r="H38" i="28"/>
  <c r="D38" i="28"/>
  <c r="O38" i="28"/>
  <c r="N38" i="28"/>
  <c r="M38" i="28"/>
  <c r="K38" i="28"/>
  <c r="I38" i="28"/>
  <c r="G38" i="28"/>
  <c r="F38" i="28"/>
  <c r="E38" i="28"/>
  <c r="P37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P36" i="28" s="1"/>
  <c r="O35" i="28"/>
  <c r="N35" i="28"/>
  <c r="M35" i="28"/>
  <c r="L35" i="28"/>
  <c r="K35" i="28"/>
  <c r="J35" i="28"/>
  <c r="I35" i="28"/>
  <c r="H35" i="28"/>
  <c r="G35" i="28"/>
  <c r="F35" i="28"/>
  <c r="E35" i="28"/>
  <c r="D35" i="28"/>
  <c r="P35" i="28" s="1"/>
  <c r="P34" i="28"/>
  <c r="P33" i="28"/>
  <c r="P32" i="28"/>
  <c r="P31" i="28"/>
  <c r="P30" i="28"/>
  <c r="P29" i="28"/>
  <c r="P27" i="28"/>
  <c r="C23" i="28"/>
  <c r="C24" i="28" s="1"/>
  <c r="C66" i="28" s="1"/>
  <c r="P22" i="28"/>
  <c r="P21" i="28"/>
  <c r="P20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P19" i="28" s="1"/>
  <c r="O17" i="28"/>
  <c r="N17" i="28"/>
  <c r="M17" i="28"/>
  <c r="L17" i="28"/>
  <c r="K17" i="28"/>
  <c r="J17" i="28"/>
  <c r="I17" i="28"/>
  <c r="H17" i="28"/>
  <c r="G17" i="28"/>
  <c r="F17" i="28"/>
  <c r="E17" i="28"/>
  <c r="D17" i="28"/>
  <c r="P17" i="28" s="1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P15" i="28"/>
  <c r="E13" i="28"/>
  <c r="F13" i="28" s="1"/>
  <c r="G13" i="28" s="1"/>
  <c r="H13" i="28" s="1"/>
  <c r="I13" i="28" s="1"/>
  <c r="J13" i="28" s="1"/>
  <c r="K13" i="28" s="1"/>
  <c r="L13" i="28" s="1"/>
  <c r="M13" i="28" s="1"/>
  <c r="N13" i="28" s="1"/>
  <c r="O13" i="28" s="1"/>
  <c r="D13" i="28"/>
  <c r="P13" i="28" s="1"/>
  <c r="F12" i="28"/>
  <c r="G12" i="28" s="1"/>
  <c r="E12" i="28"/>
  <c r="N11" i="28"/>
  <c r="O11" i="28" s="1"/>
  <c r="M11" i="28"/>
  <c r="D11" i="28"/>
  <c r="M10" i="28"/>
  <c r="N10" i="28" s="1"/>
  <c r="O10" i="28" s="1"/>
  <c r="D10" i="28"/>
  <c r="D14" i="28"/>
  <c r="P8" i="28"/>
  <c r="D4" i="28"/>
  <c r="E4" i="28" s="1"/>
  <c r="F4" i="28" s="1"/>
  <c r="G4" i="28" s="1"/>
  <c r="H4" i="28" s="1"/>
  <c r="I4" i="28" s="1"/>
  <c r="J4" i="28" s="1"/>
  <c r="K4" i="28" s="1"/>
  <c r="L4" i="28" s="1"/>
  <c r="M4" i="28" s="1"/>
  <c r="N4" i="28" s="1"/>
  <c r="O4" i="28" s="1"/>
  <c r="P63" i="27"/>
  <c r="P62" i="27"/>
  <c r="P61" i="27"/>
  <c r="C59" i="27"/>
  <c r="C65" i="27" s="1"/>
  <c r="P58" i="27"/>
  <c r="P57" i="27"/>
  <c r="P56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P55" i="27" s="1"/>
  <c r="O54" i="27"/>
  <c r="N54" i="27"/>
  <c r="M54" i="27"/>
  <c r="L54" i="27"/>
  <c r="K54" i="27"/>
  <c r="J54" i="27"/>
  <c r="I54" i="27"/>
  <c r="H54" i="27"/>
  <c r="P54" i="27" s="1"/>
  <c r="G54" i="27"/>
  <c r="F54" i="27"/>
  <c r="E54" i="27"/>
  <c r="D54" i="27"/>
  <c r="P52" i="27"/>
  <c r="P51" i="27"/>
  <c r="P50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P48" i="27" s="1"/>
  <c r="O47" i="27"/>
  <c r="N47" i="27"/>
  <c r="M47" i="27"/>
  <c r="L47" i="27"/>
  <c r="K47" i="27"/>
  <c r="J47" i="27"/>
  <c r="I47" i="27"/>
  <c r="H47" i="27"/>
  <c r="G47" i="27"/>
  <c r="F47" i="27"/>
  <c r="E47" i="27"/>
  <c r="D47" i="27"/>
  <c r="P47" i="27" s="1"/>
  <c r="O46" i="27"/>
  <c r="N46" i="27"/>
  <c r="M46" i="27"/>
  <c r="L46" i="27"/>
  <c r="K46" i="27"/>
  <c r="J46" i="27"/>
  <c r="I46" i="27"/>
  <c r="H46" i="27"/>
  <c r="G46" i="27"/>
  <c r="F46" i="27"/>
  <c r="E46" i="27"/>
  <c r="D46" i="27"/>
  <c r="P46" i="27" s="1"/>
  <c r="P45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P44" i="27" s="1"/>
  <c r="O43" i="27"/>
  <c r="N43" i="27"/>
  <c r="M43" i="27"/>
  <c r="L43" i="27"/>
  <c r="K43" i="27"/>
  <c r="J43" i="27"/>
  <c r="I43" i="27"/>
  <c r="H43" i="27"/>
  <c r="G43" i="27"/>
  <c r="F43" i="27"/>
  <c r="E43" i="27"/>
  <c r="D43" i="27"/>
  <c r="P43" i="27" s="1"/>
  <c r="O42" i="27"/>
  <c r="N42" i="27"/>
  <c r="M42" i="27"/>
  <c r="L42" i="27"/>
  <c r="K42" i="27"/>
  <c r="J42" i="27"/>
  <c r="I42" i="27"/>
  <c r="H42" i="27"/>
  <c r="G42" i="27"/>
  <c r="F42" i="27"/>
  <c r="E42" i="27"/>
  <c r="D42" i="27"/>
  <c r="P42" i="27" s="1"/>
  <c r="O41" i="27"/>
  <c r="N41" i="27"/>
  <c r="M41" i="27"/>
  <c r="L41" i="27"/>
  <c r="K41" i="27"/>
  <c r="J41" i="27"/>
  <c r="I41" i="27"/>
  <c r="H41" i="27"/>
  <c r="G41" i="27"/>
  <c r="F41" i="27"/>
  <c r="E41" i="27"/>
  <c r="P41" i="27" s="1"/>
  <c r="D41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P39" i="27" s="1"/>
  <c r="N38" i="27"/>
  <c r="L38" i="27"/>
  <c r="J38" i="27"/>
  <c r="H38" i="27"/>
  <c r="F38" i="27"/>
  <c r="D38" i="27"/>
  <c r="O38" i="27"/>
  <c r="M38" i="27"/>
  <c r="K38" i="27"/>
  <c r="I38" i="27"/>
  <c r="G38" i="27"/>
  <c r="E38" i="27"/>
  <c r="P37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P36" i="27" s="1"/>
  <c r="O35" i="27"/>
  <c r="N35" i="27"/>
  <c r="M35" i="27"/>
  <c r="L35" i="27"/>
  <c r="K35" i="27"/>
  <c r="J35" i="27"/>
  <c r="I35" i="27"/>
  <c r="H35" i="27"/>
  <c r="G35" i="27"/>
  <c r="F35" i="27"/>
  <c r="E35" i="27"/>
  <c r="D35" i="27"/>
  <c r="P35" i="27" s="1"/>
  <c r="P34" i="27"/>
  <c r="P33" i="27"/>
  <c r="P32" i="27"/>
  <c r="P31" i="27"/>
  <c r="P30" i="27"/>
  <c r="P29" i="27"/>
  <c r="P28" i="27"/>
  <c r="P27" i="27"/>
  <c r="C23" i="27"/>
  <c r="C24" i="27" s="1"/>
  <c r="C66" i="27" s="1"/>
  <c r="P22" i="27"/>
  <c r="P21" i="27"/>
  <c r="P20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P19" i="27" s="1"/>
  <c r="O17" i="27"/>
  <c r="N17" i="27"/>
  <c r="M17" i="27"/>
  <c r="L17" i="27"/>
  <c r="K17" i="27"/>
  <c r="J17" i="27"/>
  <c r="I17" i="27"/>
  <c r="H17" i="27"/>
  <c r="G17" i="27"/>
  <c r="F17" i="27"/>
  <c r="E17" i="27"/>
  <c r="D17" i="27"/>
  <c r="P17" i="27" s="1"/>
  <c r="O16" i="27"/>
  <c r="N16" i="27"/>
  <c r="M16" i="27"/>
  <c r="L16" i="27"/>
  <c r="K16" i="27"/>
  <c r="J16" i="27"/>
  <c r="I16" i="27"/>
  <c r="H16" i="27"/>
  <c r="P16" i="27" s="1"/>
  <c r="G16" i="27"/>
  <c r="F16" i="27"/>
  <c r="E16" i="27"/>
  <c r="D16" i="27"/>
  <c r="P15" i="27"/>
  <c r="E13" i="27"/>
  <c r="F13" i="27" s="1"/>
  <c r="G13" i="27" s="1"/>
  <c r="H13" i="27" s="1"/>
  <c r="I13" i="27" s="1"/>
  <c r="J13" i="27" s="1"/>
  <c r="K13" i="27" s="1"/>
  <c r="L13" i="27" s="1"/>
  <c r="M13" i="27" s="1"/>
  <c r="N13" i="27" s="1"/>
  <c r="O13" i="27" s="1"/>
  <c r="D13" i="27"/>
  <c r="P13" i="27" s="1"/>
  <c r="F12" i="27"/>
  <c r="G12" i="27" s="1"/>
  <c r="E12" i="27"/>
  <c r="N11" i="27"/>
  <c r="O11" i="27" s="1"/>
  <c r="M11" i="27"/>
  <c r="D11" i="27"/>
  <c r="M10" i="27"/>
  <c r="N10" i="27" s="1"/>
  <c r="O10" i="27" s="1"/>
  <c r="E10" i="27"/>
  <c r="F10" i="27" s="1"/>
  <c r="G10" i="27" s="1"/>
  <c r="H10" i="27" s="1"/>
  <c r="I10" i="27" s="1"/>
  <c r="J10" i="27" s="1"/>
  <c r="K10" i="27" s="1"/>
  <c r="L10" i="27" s="1"/>
  <c r="D10" i="27"/>
  <c r="P10" i="27" s="1"/>
  <c r="D14" i="27"/>
  <c r="P8" i="27"/>
  <c r="D4" i="27"/>
  <c r="E4" i="27" s="1"/>
  <c r="F4" i="27" s="1"/>
  <c r="G4" i="27" s="1"/>
  <c r="H4" i="27" s="1"/>
  <c r="I4" i="27" s="1"/>
  <c r="J4" i="27" s="1"/>
  <c r="K4" i="27" s="1"/>
  <c r="L4" i="27" s="1"/>
  <c r="M4" i="27" s="1"/>
  <c r="N4" i="27" s="1"/>
  <c r="O4" i="27" s="1"/>
  <c r="P63" i="26"/>
  <c r="P62" i="26"/>
  <c r="P61" i="26"/>
  <c r="C59" i="26"/>
  <c r="C65" i="26" s="1"/>
  <c r="P58" i="26"/>
  <c r="P57" i="26"/>
  <c r="P56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P55" i="26" s="1"/>
  <c r="O54" i="26"/>
  <c r="N54" i="26"/>
  <c r="M54" i="26"/>
  <c r="L54" i="26"/>
  <c r="K54" i="26"/>
  <c r="J54" i="26"/>
  <c r="I54" i="26"/>
  <c r="H54" i="26"/>
  <c r="P54" i="26" s="1"/>
  <c r="G54" i="26"/>
  <c r="F54" i="26"/>
  <c r="E54" i="26"/>
  <c r="D54" i="26"/>
  <c r="P52" i="26"/>
  <c r="P51" i="26"/>
  <c r="P50" i="26"/>
  <c r="P49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P48" i="26" s="1"/>
  <c r="O47" i="26"/>
  <c r="N47" i="26"/>
  <c r="M47" i="26"/>
  <c r="L47" i="26"/>
  <c r="K47" i="26"/>
  <c r="J47" i="26"/>
  <c r="I47" i="26"/>
  <c r="H47" i="26"/>
  <c r="G47" i="26"/>
  <c r="F47" i="26"/>
  <c r="E47" i="26"/>
  <c r="D47" i="26"/>
  <c r="P47" i="26" s="1"/>
  <c r="O46" i="26"/>
  <c r="N46" i="26"/>
  <c r="M46" i="26"/>
  <c r="L46" i="26"/>
  <c r="K46" i="26"/>
  <c r="J46" i="26"/>
  <c r="I46" i="26"/>
  <c r="H46" i="26"/>
  <c r="G46" i="26"/>
  <c r="F46" i="26"/>
  <c r="E46" i="26"/>
  <c r="D46" i="26"/>
  <c r="P46" i="26" s="1"/>
  <c r="P45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P44" i="26" s="1"/>
  <c r="O43" i="26"/>
  <c r="N43" i="26"/>
  <c r="M43" i="26"/>
  <c r="L43" i="26"/>
  <c r="K43" i="26"/>
  <c r="J43" i="26"/>
  <c r="I43" i="26"/>
  <c r="H43" i="26"/>
  <c r="G43" i="26"/>
  <c r="F43" i="26"/>
  <c r="E43" i="26"/>
  <c r="D43" i="26"/>
  <c r="P43" i="26" s="1"/>
  <c r="O42" i="26"/>
  <c r="N42" i="26"/>
  <c r="M42" i="26"/>
  <c r="L42" i="26"/>
  <c r="K42" i="26"/>
  <c r="J42" i="26"/>
  <c r="I42" i="26"/>
  <c r="H42" i="26"/>
  <c r="G42" i="26"/>
  <c r="F42" i="26"/>
  <c r="E42" i="26"/>
  <c r="D42" i="26"/>
  <c r="P42" i="26" s="1"/>
  <c r="O41" i="26"/>
  <c r="N41" i="26"/>
  <c r="M41" i="26"/>
  <c r="L41" i="26"/>
  <c r="K41" i="26"/>
  <c r="J41" i="26"/>
  <c r="I41" i="26"/>
  <c r="H41" i="26"/>
  <c r="G41" i="26"/>
  <c r="F41" i="26"/>
  <c r="E41" i="26"/>
  <c r="P41" i="26" s="1"/>
  <c r="D41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P39" i="26" s="1"/>
  <c r="N38" i="26"/>
  <c r="L38" i="26"/>
  <c r="J38" i="26"/>
  <c r="H38" i="26"/>
  <c r="F38" i="26"/>
  <c r="D38" i="26"/>
  <c r="O38" i="26"/>
  <c r="M38" i="26"/>
  <c r="K38" i="26"/>
  <c r="I38" i="26"/>
  <c r="G38" i="26"/>
  <c r="E38" i="26"/>
  <c r="P37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P36" i="26" s="1"/>
  <c r="O35" i="26"/>
  <c r="N35" i="26"/>
  <c r="M35" i="26"/>
  <c r="L35" i="26"/>
  <c r="K35" i="26"/>
  <c r="J35" i="26"/>
  <c r="I35" i="26"/>
  <c r="H35" i="26"/>
  <c r="G35" i="26"/>
  <c r="F35" i="26"/>
  <c r="E35" i="26"/>
  <c r="D35" i="26"/>
  <c r="P35" i="26" s="1"/>
  <c r="P34" i="26"/>
  <c r="P33" i="26"/>
  <c r="P32" i="26"/>
  <c r="P31" i="26"/>
  <c r="P30" i="26"/>
  <c r="P29" i="26"/>
  <c r="P27" i="26"/>
  <c r="C23" i="26"/>
  <c r="C24" i="26" s="1"/>
  <c r="C66" i="26" s="1"/>
  <c r="P22" i="26"/>
  <c r="P21" i="26"/>
  <c r="P20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P19" i="26" s="1"/>
  <c r="O17" i="26"/>
  <c r="N17" i="26"/>
  <c r="M17" i="26"/>
  <c r="L17" i="26"/>
  <c r="K17" i="26"/>
  <c r="J17" i="26"/>
  <c r="I17" i="26"/>
  <c r="H17" i="26"/>
  <c r="G17" i="26"/>
  <c r="F17" i="26"/>
  <c r="E17" i="26"/>
  <c r="D17" i="26"/>
  <c r="P17" i="26" s="1"/>
  <c r="O16" i="26"/>
  <c r="N16" i="26"/>
  <c r="M16" i="26"/>
  <c r="L16" i="26"/>
  <c r="K16" i="26"/>
  <c r="J16" i="26"/>
  <c r="I16" i="26"/>
  <c r="H16" i="26"/>
  <c r="P16" i="26" s="1"/>
  <c r="G16" i="26"/>
  <c r="F16" i="26"/>
  <c r="E16" i="26"/>
  <c r="D16" i="26"/>
  <c r="P15" i="26"/>
  <c r="E13" i="26"/>
  <c r="F13" i="26" s="1"/>
  <c r="G13" i="26" s="1"/>
  <c r="H13" i="26" s="1"/>
  <c r="I13" i="26" s="1"/>
  <c r="J13" i="26" s="1"/>
  <c r="K13" i="26" s="1"/>
  <c r="L13" i="26" s="1"/>
  <c r="M13" i="26" s="1"/>
  <c r="N13" i="26" s="1"/>
  <c r="O13" i="26" s="1"/>
  <c r="D13" i="26"/>
  <c r="F12" i="26"/>
  <c r="G12" i="26" s="1"/>
  <c r="E12" i="26"/>
  <c r="N11" i="26"/>
  <c r="O11" i="26" s="1"/>
  <c r="M11" i="26"/>
  <c r="D11" i="26"/>
  <c r="M10" i="26"/>
  <c r="N10" i="26" s="1"/>
  <c r="O10" i="26" s="1"/>
  <c r="D10" i="26"/>
  <c r="D14" i="26"/>
  <c r="P8" i="26"/>
  <c r="D4" i="26"/>
  <c r="E4" i="26" s="1"/>
  <c r="F4" i="26" s="1"/>
  <c r="G4" i="26" s="1"/>
  <c r="H4" i="26" s="1"/>
  <c r="I4" i="26" s="1"/>
  <c r="J4" i="26" s="1"/>
  <c r="K4" i="26" s="1"/>
  <c r="L4" i="26" s="1"/>
  <c r="M4" i="26" s="1"/>
  <c r="N4" i="26" s="1"/>
  <c r="O4" i="26" s="1"/>
  <c r="F9" i="23"/>
  <c r="E9" i="23"/>
  <c r="D9" i="23"/>
  <c r="P14" i="45" l="1"/>
  <c r="P14" i="44"/>
  <c r="P14" i="43"/>
  <c r="P14" i="42"/>
  <c r="P14" i="41"/>
  <c r="P14" i="40"/>
  <c r="C66" i="29"/>
  <c r="P38" i="26"/>
  <c r="P38" i="29"/>
  <c r="O14" i="38"/>
  <c r="P11" i="38"/>
  <c r="F10" i="38"/>
  <c r="G10" i="38" s="1"/>
  <c r="H10" i="38" s="1"/>
  <c r="I10" i="38" s="1"/>
  <c r="J10" i="38" s="1"/>
  <c r="K10" i="38" s="1"/>
  <c r="L10" i="38" s="1"/>
  <c r="L14" i="38" s="1"/>
  <c r="P12" i="38"/>
  <c r="P37" i="38"/>
  <c r="P9" i="38"/>
  <c r="E13" i="38"/>
  <c r="F13" i="38" s="1"/>
  <c r="G13" i="38" s="1"/>
  <c r="H13" i="38" s="1"/>
  <c r="I13" i="38" s="1"/>
  <c r="J13" i="38" s="1"/>
  <c r="K13" i="38" s="1"/>
  <c r="L13" i="38" s="1"/>
  <c r="M13" i="38" s="1"/>
  <c r="N13" i="38" s="1"/>
  <c r="O13" i="38" s="1"/>
  <c r="P10" i="37"/>
  <c r="F10" i="37"/>
  <c r="G10" i="37" s="1"/>
  <c r="H10" i="37" s="1"/>
  <c r="I10" i="37" s="1"/>
  <c r="J10" i="37" s="1"/>
  <c r="K10" i="37" s="1"/>
  <c r="L10" i="37" s="1"/>
  <c r="F14" i="37"/>
  <c r="P38" i="37"/>
  <c r="G12" i="37"/>
  <c r="H12" i="37" s="1"/>
  <c r="I12" i="37" s="1"/>
  <c r="J12" i="37" s="1"/>
  <c r="K12" i="37" s="1"/>
  <c r="L12" i="37" s="1"/>
  <c r="M12" i="37" s="1"/>
  <c r="N12" i="37" s="1"/>
  <c r="O12" i="37" s="1"/>
  <c r="O14" i="37" s="1"/>
  <c r="E11" i="37"/>
  <c r="F11" i="37" s="1"/>
  <c r="G11" i="37" s="1"/>
  <c r="H11" i="37" s="1"/>
  <c r="I11" i="37" s="1"/>
  <c r="J11" i="37" s="1"/>
  <c r="K11" i="37" s="1"/>
  <c r="L11" i="37" s="1"/>
  <c r="L14" i="37" s="1"/>
  <c r="P37" i="37"/>
  <c r="P9" i="37"/>
  <c r="E13" i="37"/>
  <c r="F13" i="37" s="1"/>
  <c r="G13" i="37" s="1"/>
  <c r="H13" i="37" s="1"/>
  <c r="I13" i="37" s="1"/>
  <c r="J13" i="37" s="1"/>
  <c r="K13" i="37" s="1"/>
  <c r="L13" i="37" s="1"/>
  <c r="M13" i="37" s="1"/>
  <c r="N13" i="37" s="1"/>
  <c r="O13" i="37" s="1"/>
  <c r="P38" i="36"/>
  <c r="F10" i="36"/>
  <c r="G10" i="36" s="1"/>
  <c r="H10" i="36" s="1"/>
  <c r="I10" i="36" s="1"/>
  <c r="J10" i="36" s="1"/>
  <c r="K10" i="36" s="1"/>
  <c r="L10" i="36" s="1"/>
  <c r="L14" i="36" s="1"/>
  <c r="P12" i="36"/>
  <c r="P37" i="36"/>
  <c r="P9" i="36"/>
  <c r="E13" i="36"/>
  <c r="F13" i="36" s="1"/>
  <c r="G13" i="36" s="1"/>
  <c r="H13" i="36" s="1"/>
  <c r="I13" i="36" s="1"/>
  <c r="J13" i="36" s="1"/>
  <c r="K13" i="36" s="1"/>
  <c r="L13" i="36" s="1"/>
  <c r="M13" i="36" s="1"/>
  <c r="N13" i="36" s="1"/>
  <c r="O13" i="36" s="1"/>
  <c r="O14" i="36" s="1"/>
  <c r="H12" i="35"/>
  <c r="I12" i="35" s="1"/>
  <c r="J12" i="35" s="1"/>
  <c r="K12" i="35" s="1"/>
  <c r="L12" i="35" s="1"/>
  <c r="M12" i="35" s="1"/>
  <c r="N12" i="35" s="1"/>
  <c r="O12" i="35" s="1"/>
  <c r="O14" i="35"/>
  <c r="P10" i="35"/>
  <c r="M14" i="35"/>
  <c r="P38" i="35"/>
  <c r="E11" i="35"/>
  <c r="F11" i="35" s="1"/>
  <c r="G11" i="35" s="1"/>
  <c r="H11" i="35" s="1"/>
  <c r="I11" i="35" s="1"/>
  <c r="J11" i="35" s="1"/>
  <c r="K11" i="35" s="1"/>
  <c r="L11" i="35" s="1"/>
  <c r="P37" i="35"/>
  <c r="P9" i="35"/>
  <c r="E10" i="35"/>
  <c r="F10" i="35" s="1"/>
  <c r="G10" i="35" s="1"/>
  <c r="H10" i="35" s="1"/>
  <c r="I10" i="35" s="1"/>
  <c r="J10" i="35" s="1"/>
  <c r="K10" i="35" s="1"/>
  <c r="L10" i="35" s="1"/>
  <c r="L14" i="35" s="1"/>
  <c r="M14" i="34"/>
  <c r="F14" i="34"/>
  <c r="N14" i="34"/>
  <c r="P38" i="34"/>
  <c r="H14" i="34"/>
  <c r="I14" i="34"/>
  <c r="P37" i="34"/>
  <c r="P12" i="34"/>
  <c r="P9" i="34"/>
  <c r="E13" i="34"/>
  <c r="F13" i="34" s="1"/>
  <c r="G13" i="34" s="1"/>
  <c r="H13" i="34" s="1"/>
  <c r="I13" i="34" s="1"/>
  <c r="J13" i="34" s="1"/>
  <c r="K13" i="34" s="1"/>
  <c r="L13" i="34" s="1"/>
  <c r="M13" i="34" s="1"/>
  <c r="N13" i="34" s="1"/>
  <c r="O13" i="34" s="1"/>
  <c r="O14" i="34" s="1"/>
  <c r="E10" i="34"/>
  <c r="F10" i="34" s="1"/>
  <c r="G10" i="34" s="1"/>
  <c r="H10" i="34" s="1"/>
  <c r="I10" i="34" s="1"/>
  <c r="J10" i="34" s="1"/>
  <c r="K10" i="34" s="1"/>
  <c r="L10" i="34" s="1"/>
  <c r="L14" i="34" s="1"/>
  <c r="P38" i="33"/>
  <c r="G12" i="33"/>
  <c r="H12" i="33" s="1"/>
  <c r="I12" i="33" s="1"/>
  <c r="J12" i="33" s="1"/>
  <c r="K12" i="33" s="1"/>
  <c r="L12" i="33" s="1"/>
  <c r="M12" i="33" s="1"/>
  <c r="N12" i="33" s="1"/>
  <c r="O12" i="33" s="1"/>
  <c r="O14" i="33" s="1"/>
  <c r="F14" i="33"/>
  <c r="E11" i="33"/>
  <c r="F11" i="33" s="1"/>
  <c r="G11" i="33" s="1"/>
  <c r="H11" i="33" s="1"/>
  <c r="I11" i="33" s="1"/>
  <c r="J11" i="33" s="1"/>
  <c r="K11" i="33" s="1"/>
  <c r="L11" i="33" s="1"/>
  <c r="P37" i="33"/>
  <c r="P9" i="33"/>
  <c r="E13" i="33"/>
  <c r="F13" i="33" s="1"/>
  <c r="G13" i="33" s="1"/>
  <c r="H13" i="33" s="1"/>
  <c r="I13" i="33" s="1"/>
  <c r="J13" i="33" s="1"/>
  <c r="K13" i="33" s="1"/>
  <c r="L13" i="33" s="1"/>
  <c r="M13" i="33" s="1"/>
  <c r="N13" i="33" s="1"/>
  <c r="O13" i="33" s="1"/>
  <c r="E10" i="33"/>
  <c r="F10" i="33" s="1"/>
  <c r="G10" i="33" s="1"/>
  <c r="H10" i="33" s="1"/>
  <c r="I10" i="33" s="1"/>
  <c r="J10" i="33" s="1"/>
  <c r="K10" i="33" s="1"/>
  <c r="L10" i="33" s="1"/>
  <c r="L14" i="33" s="1"/>
  <c r="K14" i="32"/>
  <c r="P38" i="32"/>
  <c r="H12" i="32"/>
  <c r="I12" i="32" s="1"/>
  <c r="J12" i="32" s="1"/>
  <c r="K12" i="32" s="1"/>
  <c r="L12" i="32" s="1"/>
  <c r="M12" i="32" s="1"/>
  <c r="N12" i="32" s="1"/>
  <c r="O12" i="32" s="1"/>
  <c r="O14" i="32" s="1"/>
  <c r="N14" i="32"/>
  <c r="P13" i="32"/>
  <c r="H14" i="32"/>
  <c r="P10" i="32"/>
  <c r="E11" i="32"/>
  <c r="F11" i="32" s="1"/>
  <c r="G11" i="32" s="1"/>
  <c r="H11" i="32" s="1"/>
  <c r="I11" i="32" s="1"/>
  <c r="J11" i="32" s="1"/>
  <c r="K11" i="32" s="1"/>
  <c r="L11" i="32" s="1"/>
  <c r="P37" i="32"/>
  <c r="P9" i="32"/>
  <c r="E13" i="32"/>
  <c r="F13" i="32" s="1"/>
  <c r="G13" i="32" s="1"/>
  <c r="H13" i="32" s="1"/>
  <c r="I13" i="32" s="1"/>
  <c r="J13" i="32" s="1"/>
  <c r="K13" i="32" s="1"/>
  <c r="L13" i="32" s="1"/>
  <c r="M13" i="32" s="1"/>
  <c r="N13" i="32" s="1"/>
  <c r="O13" i="32" s="1"/>
  <c r="E10" i="32"/>
  <c r="F10" i="32" s="1"/>
  <c r="G10" i="32" s="1"/>
  <c r="H10" i="32" s="1"/>
  <c r="I10" i="32" s="1"/>
  <c r="J10" i="32" s="1"/>
  <c r="K10" i="32" s="1"/>
  <c r="L10" i="32" s="1"/>
  <c r="L14" i="32" s="1"/>
  <c r="P28" i="32"/>
  <c r="L14" i="31"/>
  <c r="P38" i="31"/>
  <c r="H12" i="31"/>
  <c r="I12" i="31" s="1"/>
  <c r="J12" i="31" s="1"/>
  <c r="K12" i="31" s="1"/>
  <c r="L12" i="31" s="1"/>
  <c r="M12" i="31" s="1"/>
  <c r="N12" i="31" s="1"/>
  <c r="O12" i="31" s="1"/>
  <c r="O14" i="31" s="1"/>
  <c r="P12" i="31"/>
  <c r="H14" i="31"/>
  <c r="E11" i="31"/>
  <c r="F11" i="31" s="1"/>
  <c r="G11" i="31" s="1"/>
  <c r="H11" i="31" s="1"/>
  <c r="I11" i="31" s="1"/>
  <c r="J11" i="31" s="1"/>
  <c r="K11" i="31" s="1"/>
  <c r="L11" i="31" s="1"/>
  <c r="P37" i="31"/>
  <c r="P9" i="31"/>
  <c r="P38" i="30"/>
  <c r="E14" i="30"/>
  <c r="H12" i="30"/>
  <c r="I12" i="30" s="1"/>
  <c r="J12" i="30" s="1"/>
  <c r="K12" i="30" s="1"/>
  <c r="L12" i="30" s="1"/>
  <c r="M12" i="30" s="1"/>
  <c r="N12" i="30" s="1"/>
  <c r="O12" i="30" s="1"/>
  <c r="O14" i="30" s="1"/>
  <c r="P10" i="30"/>
  <c r="P13" i="30"/>
  <c r="E11" i="30"/>
  <c r="F11" i="30" s="1"/>
  <c r="G11" i="30" s="1"/>
  <c r="H11" i="30" s="1"/>
  <c r="I11" i="30" s="1"/>
  <c r="J11" i="30" s="1"/>
  <c r="K11" i="30" s="1"/>
  <c r="L11" i="30" s="1"/>
  <c r="L14" i="30" s="1"/>
  <c r="P9" i="30"/>
  <c r="P11" i="29"/>
  <c r="H12" i="29"/>
  <c r="I12" i="29" s="1"/>
  <c r="J12" i="29" s="1"/>
  <c r="K12" i="29" s="1"/>
  <c r="L12" i="29" s="1"/>
  <c r="M12" i="29" s="1"/>
  <c r="N12" i="29" s="1"/>
  <c r="O12" i="29" s="1"/>
  <c r="O14" i="29" s="1"/>
  <c r="P10" i="29"/>
  <c r="P13" i="29"/>
  <c r="P9" i="29"/>
  <c r="E13" i="29"/>
  <c r="F13" i="29" s="1"/>
  <c r="G13" i="29" s="1"/>
  <c r="H13" i="29" s="1"/>
  <c r="I13" i="29" s="1"/>
  <c r="J13" i="29" s="1"/>
  <c r="K13" i="29" s="1"/>
  <c r="L13" i="29" s="1"/>
  <c r="M13" i="29" s="1"/>
  <c r="N13" i="29" s="1"/>
  <c r="O13" i="29" s="1"/>
  <c r="E11" i="29"/>
  <c r="F11" i="29" s="1"/>
  <c r="G11" i="29" s="1"/>
  <c r="H11" i="29" s="1"/>
  <c r="I11" i="29" s="1"/>
  <c r="J11" i="29" s="1"/>
  <c r="K11" i="29" s="1"/>
  <c r="L11" i="29" s="1"/>
  <c r="E10" i="29"/>
  <c r="F10" i="29" s="1"/>
  <c r="G10" i="29" s="1"/>
  <c r="H10" i="29" s="1"/>
  <c r="I10" i="29" s="1"/>
  <c r="J10" i="29" s="1"/>
  <c r="K10" i="29" s="1"/>
  <c r="L10" i="29" s="1"/>
  <c r="L14" i="29" s="1"/>
  <c r="P28" i="29"/>
  <c r="P37" i="29"/>
  <c r="E14" i="28"/>
  <c r="H12" i="28"/>
  <c r="I12" i="28" s="1"/>
  <c r="J12" i="28" s="1"/>
  <c r="K12" i="28" s="1"/>
  <c r="L12" i="28" s="1"/>
  <c r="M12" i="28" s="1"/>
  <c r="N12" i="28" s="1"/>
  <c r="O12" i="28" s="1"/>
  <c r="O14" i="28" s="1"/>
  <c r="G14" i="28"/>
  <c r="H14" i="28"/>
  <c r="P38" i="28"/>
  <c r="P10" i="28"/>
  <c r="J14" i="28"/>
  <c r="K14" i="28"/>
  <c r="E11" i="28"/>
  <c r="F11" i="28" s="1"/>
  <c r="G11" i="28" s="1"/>
  <c r="H11" i="28" s="1"/>
  <c r="I11" i="28" s="1"/>
  <c r="J11" i="28" s="1"/>
  <c r="K11" i="28" s="1"/>
  <c r="L11" i="28" s="1"/>
  <c r="L14" i="28" s="1"/>
  <c r="P9" i="28"/>
  <c r="E10" i="28"/>
  <c r="F10" i="28" s="1"/>
  <c r="G10" i="28" s="1"/>
  <c r="H10" i="28" s="1"/>
  <c r="I10" i="28" s="1"/>
  <c r="J10" i="28" s="1"/>
  <c r="K10" i="28" s="1"/>
  <c r="L10" i="28" s="1"/>
  <c r="P28" i="28"/>
  <c r="I14" i="27"/>
  <c r="P38" i="27"/>
  <c r="H14" i="27"/>
  <c r="M14" i="27"/>
  <c r="F14" i="27"/>
  <c r="N14" i="27"/>
  <c r="G14" i="27"/>
  <c r="H12" i="27"/>
  <c r="I12" i="27" s="1"/>
  <c r="J12" i="27" s="1"/>
  <c r="K12" i="27" s="1"/>
  <c r="L12" i="27" s="1"/>
  <c r="M12" i="27" s="1"/>
  <c r="N12" i="27" s="1"/>
  <c r="O12" i="27" s="1"/>
  <c r="O14" i="27" s="1"/>
  <c r="E11" i="27"/>
  <c r="F11" i="27" s="1"/>
  <c r="G11" i="27" s="1"/>
  <c r="H11" i="27" s="1"/>
  <c r="I11" i="27" s="1"/>
  <c r="J11" i="27" s="1"/>
  <c r="K11" i="27" s="1"/>
  <c r="L11" i="27" s="1"/>
  <c r="L14" i="27" s="1"/>
  <c r="P9" i="27"/>
  <c r="N14" i="26"/>
  <c r="P12" i="26"/>
  <c r="H12" i="26"/>
  <c r="I12" i="26" s="1"/>
  <c r="J12" i="26" s="1"/>
  <c r="K12" i="26" s="1"/>
  <c r="L12" i="26" s="1"/>
  <c r="M12" i="26" s="1"/>
  <c r="N12" i="26" s="1"/>
  <c r="O12" i="26" s="1"/>
  <c r="O14" i="26" s="1"/>
  <c r="P13" i="26"/>
  <c r="P10" i="26"/>
  <c r="M14" i="26"/>
  <c r="E11" i="26"/>
  <c r="F11" i="26" s="1"/>
  <c r="G11" i="26" s="1"/>
  <c r="H11" i="26" s="1"/>
  <c r="I11" i="26" s="1"/>
  <c r="J11" i="26" s="1"/>
  <c r="K11" i="26" s="1"/>
  <c r="L11" i="26" s="1"/>
  <c r="L14" i="26" s="1"/>
  <c r="P9" i="26"/>
  <c r="E10" i="26"/>
  <c r="F10" i="26" s="1"/>
  <c r="G10" i="26" s="1"/>
  <c r="H10" i="26" s="1"/>
  <c r="I10" i="26" s="1"/>
  <c r="J10" i="26" s="1"/>
  <c r="K10" i="26" s="1"/>
  <c r="L10" i="26" s="1"/>
  <c r="P28" i="26"/>
  <c r="H14" i="38" l="1"/>
  <c r="M14" i="38"/>
  <c r="K14" i="38"/>
  <c r="E14" i="38"/>
  <c r="J14" i="38"/>
  <c r="N14" i="38"/>
  <c r="I14" i="38"/>
  <c r="F14" i="38"/>
  <c r="P13" i="38"/>
  <c r="P10" i="38"/>
  <c r="G14" i="38"/>
  <c r="K14" i="37"/>
  <c r="H14" i="37"/>
  <c r="P11" i="37"/>
  <c r="G14" i="37"/>
  <c r="J14" i="37"/>
  <c r="P13" i="37"/>
  <c r="M14" i="37"/>
  <c r="N14" i="37"/>
  <c r="I14" i="37"/>
  <c r="E14" i="37"/>
  <c r="P12" i="37"/>
  <c r="P13" i="36"/>
  <c r="G14" i="36"/>
  <c r="N14" i="36"/>
  <c r="K14" i="36"/>
  <c r="P10" i="36"/>
  <c r="F14" i="36"/>
  <c r="J14" i="36"/>
  <c r="M14" i="36"/>
  <c r="H14" i="36"/>
  <c r="E14" i="36"/>
  <c r="I14" i="36"/>
  <c r="H14" i="35"/>
  <c r="K14" i="35"/>
  <c r="P11" i="35"/>
  <c r="G14" i="35"/>
  <c r="J14" i="35"/>
  <c r="E14" i="35"/>
  <c r="P12" i="35"/>
  <c r="I14" i="35"/>
  <c r="N14" i="35"/>
  <c r="F14" i="35"/>
  <c r="P10" i="34"/>
  <c r="K14" i="34"/>
  <c r="J14" i="34"/>
  <c r="P13" i="34"/>
  <c r="E14" i="34"/>
  <c r="G14" i="34"/>
  <c r="K14" i="33"/>
  <c r="P12" i="33"/>
  <c r="P11" i="33"/>
  <c r="G14" i="33"/>
  <c r="H14" i="33"/>
  <c r="P10" i="33"/>
  <c r="M14" i="33"/>
  <c r="E14" i="33"/>
  <c r="J14" i="33"/>
  <c r="P13" i="33"/>
  <c r="N14" i="33"/>
  <c r="I14" i="33"/>
  <c r="F14" i="32"/>
  <c r="P12" i="32"/>
  <c r="J14" i="32"/>
  <c r="G14" i="32"/>
  <c r="M14" i="32"/>
  <c r="E14" i="32"/>
  <c r="P11" i="32"/>
  <c r="I14" i="32"/>
  <c r="J14" i="31"/>
  <c r="G14" i="31"/>
  <c r="M14" i="31"/>
  <c r="E14" i="31"/>
  <c r="N14" i="31"/>
  <c r="P11" i="31"/>
  <c r="I14" i="31"/>
  <c r="F14" i="31"/>
  <c r="K14" i="31"/>
  <c r="P12" i="30"/>
  <c r="G14" i="30"/>
  <c r="K14" i="30"/>
  <c r="P11" i="30"/>
  <c r="N14" i="30"/>
  <c r="F14" i="30"/>
  <c r="H14" i="30"/>
  <c r="M14" i="30"/>
  <c r="J14" i="30"/>
  <c r="I14" i="30"/>
  <c r="H14" i="29"/>
  <c r="N14" i="29"/>
  <c r="J14" i="29"/>
  <c r="P12" i="29"/>
  <c r="K14" i="29"/>
  <c r="M14" i="29"/>
  <c r="I14" i="29"/>
  <c r="G14" i="29"/>
  <c r="E14" i="29"/>
  <c r="F14" i="29"/>
  <c r="P11" i="28"/>
  <c r="P12" i="28"/>
  <c r="N14" i="28"/>
  <c r="I14" i="28"/>
  <c r="F14" i="28"/>
  <c r="M14" i="28"/>
  <c r="E14" i="27"/>
  <c r="K14" i="27"/>
  <c r="P11" i="27"/>
  <c r="P12" i="27"/>
  <c r="J14" i="27"/>
  <c r="G14" i="26"/>
  <c r="I14" i="26"/>
  <c r="H14" i="26"/>
  <c r="F14" i="26"/>
  <c r="K14" i="26"/>
  <c r="P11" i="26"/>
  <c r="E14" i="26"/>
  <c r="J14" i="26"/>
  <c r="P60" i="44" l="1"/>
  <c r="P60" i="43"/>
  <c r="P60" i="42"/>
  <c r="P60" i="41"/>
  <c r="P60" i="40"/>
  <c r="P14" i="38"/>
  <c r="P14" i="37"/>
  <c r="P14" i="36"/>
  <c r="P14" i="35"/>
  <c r="P14" i="34"/>
  <c r="P14" i="33"/>
  <c r="P14" i="32"/>
  <c r="P14" i="31"/>
  <c r="P14" i="30"/>
  <c r="P14" i="29"/>
  <c r="P14" i="28"/>
  <c r="P14" i="27"/>
  <c r="P14" i="26"/>
  <c r="P60" i="34" l="1"/>
  <c r="P60" i="33"/>
  <c r="P60" i="32"/>
  <c r="P60" i="31"/>
  <c r="P60" i="30"/>
  <c r="P60" i="29"/>
  <c r="P60" i="28"/>
  <c r="P60" i="27"/>
  <c r="P60" i="26"/>
  <c r="P49" i="29" l="1"/>
  <c r="P49" i="30" l="1"/>
  <c r="O49" i="11" l="1"/>
  <c r="N49" i="11"/>
  <c r="M49" i="11"/>
  <c r="L49" i="11"/>
  <c r="K49" i="11"/>
  <c r="J49" i="11"/>
  <c r="I49" i="11"/>
  <c r="H49" i="11"/>
  <c r="G49" i="11"/>
  <c r="F49" i="11"/>
  <c r="E49" i="11"/>
  <c r="D49" i="11"/>
  <c r="O49" i="8"/>
  <c r="N49" i="8"/>
  <c r="M49" i="8"/>
  <c r="L49" i="8"/>
  <c r="K49" i="8"/>
  <c r="J49" i="8"/>
  <c r="I49" i="8"/>
  <c r="H49" i="8"/>
  <c r="G49" i="8"/>
  <c r="F49" i="8"/>
  <c r="E49" i="8"/>
  <c r="D49" i="8"/>
  <c r="O49" i="22"/>
  <c r="N49" i="22"/>
  <c r="M49" i="22"/>
  <c r="L49" i="22"/>
  <c r="K49" i="22"/>
  <c r="J49" i="22"/>
  <c r="I49" i="22"/>
  <c r="H49" i="22"/>
  <c r="G49" i="22"/>
  <c r="F49" i="22"/>
  <c r="E49" i="22"/>
  <c r="D49" i="22"/>
  <c r="O49" i="7"/>
  <c r="N49" i="7"/>
  <c r="M49" i="7"/>
  <c r="L49" i="7"/>
  <c r="K49" i="7"/>
  <c r="J49" i="7"/>
  <c r="O19" i="25" l="1"/>
  <c r="N19" i="25"/>
  <c r="M19" i="25"/>
  <c r="L19" i="25"/>
  <c r="K19" i="25"/>
  <c r="J19" i="25"/>
  <c r="I19" i="25"/>
  <c r="H19" i="25"/>
  <c r="G19" i="25"/>
  <c r="F19" i="25"/>
  <c r="E19" i="25"/>
  <c r="D19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O19" i="24"/>
  <c r="N19" i="24"/>
  <c r="M19" i="24"/>
  <c r="L19" i="24"/>
  <c r="K19" i="24"/>
  <c r="J19" i="24"/>
  <c r="I19" i="24"/>
  <c r="H19" i="24"/>
  <c r="G19" i="24"/>
  <c r="F19" i="24"/>
  <c r="E19" i="24"/>
  <c r="D19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O55" i="21"/>
  <c r="N55" i="21"/>
  <c r="M55" i="21"/>
  <c r="L55" i="21"/>
  <c r="K55" i="21"/>
  <c r="J55" i="21"/>
  <c r="I55" i="21"/>
  <c r="H55" i="21"/>
  <c r="G55" i="21"/>
  <c r="F55" i="21"/>
  <c r="E55" i="21"/>
  <c r="D55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P63" i="25"/>
  <c r="P62" i="25"/>
  <c r="P61" i="25"/>
  <c r="P60" i="25"/>
  <c r="C59" i="25"/>
  <c r="C65" i="25" s="1"/>
  <c r="P58" i="25"/>
  <c r="P57" i="25"/>
  <c r="P56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P55" i="25" s="1"/>
  <c r="O54" i="25"/>
  <c r="N54" i="25"/>
  <c r="M54" i="25"/>
  <c r="L54" i="25"/>
  <c r="K54" i="25"/>
  <c r="J54" i="25"/>
  <c r="I54" i="25"/>
  <c r="H54" i="25"/>
  <c r="G54" i="25"/>
  <c r="F54" i="25"/>
  <c r="E54" i="25"/>
  <c r="D54" i="25"/>
  <c r="P54" i="25" s="1"/>
  <c r="P52" i="25"/>
  <c r="P51" i="25"/>
  <c r="P50" i="25"/>
  <c r="O48" i="25"/>
  <c r="N48" i="25"/>
  <c r="M48" i="25"/>
  <c r="L48" i="25"/>
  <c r="K48" i="25"/>
  <c r="J48" i="25"/>
  <c r="I48" i="25"/>
  <c r="H48" i="25"/>
  <c r="P48" i="25" s="1"/>
  <c r="G48" i="25"/>
  <c r="F48" i="25"/>
  <c r="E48" i="25"/>
  <c r="D48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P47" i="25" s="1"/>
  <c r="O46" i="25"/>
  <c r="N46" i="25"/>
  <c r="M46" i="25"/>
  <c r="L46" i="25"/>
  <c r="K46" i="25"/>
  <c r="J46" i="25"/>
  <c r="I46" i="25"/>
  <c r="H46" i="25"/>
  <c r="G46" i="25"/>
  <c r="F46" i="25"/>
  <c r="E46" i="25"/>
  <c r="D46" i="25"/>
  <c r="P46" i="25" s="1"/>
  <c r="P45" i="25"/>
  <c r="O44" i="25"/>
  <c r="N44" i="25"/>
  <c r="M44" i="25"/>
  <c r="L44" i="25"/>
  <c r="K44" i="25"/>
  <c r="J44" i="25"/>
  <c r="I44" i="25"/>
  <c r="H44" i="25"/>
  <c r="P44" i="25" s="1"/>
  <c r="G44" i="25"/>
  <c r="F44" i="25"/>
  <c r="E44" i="25"/>
  <c r="D44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P43" i="25" s="1"/>
  <c r="O42" i="25"/>
  <c r="N42" i="25"/>
  <c r="M42" i="25"/>
  <c r="L42" i="25"/>
  <c r="K42" i="25"/>
  <c r="J42" i="25"/>
  <c r="I42" i="25"/>
  <c r="H42" i="25"/>
  <c r="G42" i="25"/>
  <c r="F42" i="25"/>
  <c r="E42" i="25"/>
  <c r="D42" i="25"/>
  <c r="P42" i="25" s="1"/>
  <c r="O41" i="25"/>
  <c r="N41" i="25"/>
  <c r="M41" i="25"/>
  <c r="L41" i="25"/>
  <c r="K41" i="25"/>
  <c r="J41" i="25"/>
  <c r="I41" i="25"/>
  <c r="H41" i="25"/>
  <c r="G41" i="25"/>
  <c r="F41" i="25"/>
  <c r="E41" i="25"/>
  <c r="D41" i="25"/>
  <c r="P41" i="25" s="1"/>
  <c r="O40" i="25"/>
  <c r="N40" i="25"/>
  <c r="M40" i="25"/>
  <c r="L40" i="25"/>
  <c r="K40" i="25"/>
  <c r="J40" i="25"/>
  <c r="I40" i="25"/>
  <c r="H40" i="25"/>
  <c r="G40" i="25"/>
  <c r="F40" i="25"/>
  <c r="E40" i="25"/>
  <c r="D40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P39" i="25" s="1"/>
  <c r="N38" i="25"/>
  <c r="L38" i="25"/>
  <c r="J38" i="25"/>
  <c r="H38" i="25"/>
  <c r="F38" i="25"/>
  <c r="D38" i="25"/>
  <c r="O38" i="25"/>
  <c r="M38" i="25"/>
  <c r="K38" i="25"/>
  <c r="I38" i="25"/>
  <c r="G38" i="25"/>
  <c r="E38" i="25"/>
  <c r="O36" i="25"/>
  <c r="N36" i="25"/>
  <c r="M36" i="25"/>
  <c r="L36" i="25"/>
  <c r="K36" i="25"/>
  <c r="J36" i="25"/>
  <c r="I36" i="25"/>
  <c r="H36" i="25"/>
  <c r="P36" i="25" s="1"/>
  <c r="G36" i="25"/>
  <c r="F36" i="25"/>
  <c r="E36" i="25"/>
  <c r="D36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P35" i="25" s="1"/>
  <c r="P34" i="25"/>
  <c r="P33" i="25"/>
  <c r="P32" i="25"/>
  <c r="P31" i="25"/>
  <c r="P30" i="25"/>
  <c r="P29" i="25"/>
  <c r="P28" i="25"/>
  <c r="P27" i="25"/>
  <c r="C23" i="25"/>
  <c r="C24" i="25" s="1"/>
  <c r="C66" i="25" s="1"/>
  <c r="P22" i="25"/>
  <c r="P21" i="25"/>
  <c r="P20" i="25"/>
  <c r="P19" i="25"/>
  <c r="P17" i="25"/>
  <c r="P16" i="25"/>
  <c r="P15" i="25"/>
  <c r="E13" i="25"/>
  <c r="D13" i="25"/>
  <c r="F12" i="25"/>
  <c r="G12" i="25" s="1"/>
  <c r="E12" i="25"/>
  <c r="N11" i="25"/>
  <c r="O11" i="25" s="1"/>
  <c r="M11" i="25"/>
  <c r="D11" i="25"/>
  <c r="E11" i="25" s="1"/>
  <c r="F11" i="25" s="1"/>
  <c r="G11" i="25" s="1"/>
  <c r="H11" i="25" s="1"/>
  <c r="I11" i="25" s="1"/>
  <c r="J11" i="25" s="1"/>
  <c r="K11" i="25" s="1"/>
  <c r="L11" i="25" s="1"/>
  <c r="M10" i="25"/>
  <c r="N10" i="25" s="1"/>
  <c r="O10" i="25" s="1"/>
  <c r="E10" i="25"/>
  <c r="F10" i="25" s="1"/>
  <c r="G10" i="25" s="1"/>
  <c r="H10" i="25" s="1"/>
  <c r="I10" i="25" s="1"/>
  <c r="J10" i="25" s="1"/>
  <c r="K10" i="25" s="1"/>
  <c r="L10" i="25" s="1"/>
  <c r="D10" i="25"/>
  <c r="D14" i="25"/>
  <c r="P8" i="25"/>
  <c r="D4" i="25"/>
  <c r="E4" i="25" s="1"/>
  <c r="F4" i="25" s="1"/>
  <c r="G4" i="25" s="1"/>
  <c r="H4" i="25" s="1"/>
  <c r="I4" i="25" s="1"/>
  <c r="J4" i="25" s="1"/>
  <c r="K4" i="25" s="1"/>
  <c r="L4" i="25" s="1"/>
  <c r="M4" i="25" s="1"/>
  <c r="N4" i="25" s="1"/>
  <c r="O4" i="25" s="1"/>
  <c r="O29" i="21"/>
  <c r="N29" i="21"/>
  <c r="M29" i="21"/>
  <c r="L29" i="21"/>
  <c r="K29" i="21"/>
  <c r="J29" i="21"/>
  <c r="I29" i="21"/>
  <c r="H29" i="21"/>
  <c r="G29" i="21"/>
  <c r="F29" i="21"/>
  <c r="E29" i="21"/>
  <c r="D29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O28" i="20"/>
  <c r="N28" i="20"/>
  <c r="M28" i="20"/>
  <c r="L28" i="20"/>
  <c r="K28" i="20"/>
  <c r="J28" i="20"/>
  <c r="I28" i="20"/>
  <c r="H28" i="20"/>
  <c r="G28" i="20"/>
  <c r="F28" i="20"/>
  <c r="E28" i="20"/>
  <c r="D28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P38" i="25" l="1"/>
  <c r="E14" i="25"/>
  <c r="F14" i="25"/>
  <c r="N14" i="25"/>
  <c r="H12" i="25"/>
  <c r="I12" i="25" s="1"/>
  <c r="J12" i="25" s="1"/>
  <c r="K12" i="25" s="1"/>
  <c r="L12" i="25" s="1"/>
  <c r="M12" i="25" s="1"/>
  <c r="N12" i="25" s="1"/>
  <c r="O12" i="25" s="1"/>
  <c r="O14" i="25" s="1"/>
  <c r="H14" i="25"/>
  <c r="P10" i="25"/>
  <c r="F13" i="25"/>
  <c r="G13" i="25" s="1"/>
  <c r="H13" i="25" s="1"/>
  <c r="I13" i="25" s="1"/>
  <c r="J13" i="25" s="1"/>
  <c r="K13" i="25" s="1"/>
  <c r="L13" i="25" s="1"/>
  <c r="M13" i="25" s="1"/>
  <c r="N13" i="25" s="1"/>
  <c r="O13" i="25" s="1"/>
  <c r="P40" i="25"/>
  <c r="P37" i="25"/>
  <c r="P9" i="25"/>
  <c r="P11" i="25"/>
  <c r="J14" i="25" l="1"/>
  <c r="M14" i="25"/>
  <c r="P12" i="25"/>
  <c r="G14" i="25"/>
  <c r="K14" i="25"/>
  <c r="I14" i="25"/>
  <c r="P13" i="25"/>
  <c r="L14" i="25"/>
  <c r="P14" i="25" l="1"/>
  <c r="O9" i="23" l="1"/>
  <c r="N9" i="23"/>
  <c r="M9" i="23"/>
  <c r="L9" i="23"/>
  <c r="K9" i="23"/>
  <c r="J9" i="23"/>
  <c r="I9" i="23"/>
  <c r="H9" i="23"/>
  <c r="G9" i="23"/>
  <c r="O9" i="21"/>
  <c r="N9" i="21"/>
  <c r="M9" i="21"/>
  <c r="L9" i="21"/>
  <c r="K9" i="21"/>
  <c r="J9" i="21"/>
  <c r="I9" i="21"/>
  <c r="H9" i="21"/>
  <c r="G9" i="21"/>
  <c r="F9" i="21"/>
  <c r="E9" i="21"/>
  <c r="D9" i="21"/>
  <c r="O9" i="20"/>
  <c r="N9" i="20"/>
  <c r="M9" i="20"/>
  <c r="L9" i="20"/>
  <c r="K9" i="20"/>
  <c r="J9" i="20"/>
  <c r="I9" i="20"/>
  <c r="H9" i="20"/>
  <c r="G9" i="20"/>
  <c r="F9" i="20"/>
  <c r="E9" i="20"/>
  <c r="D9" i="20"/>
  <c r="D9" i="19"/>
  <c r="E9" i="19"/>
  <c r="O9" i="19"/>
  <c r="N9" i="19"/>
  <c r="M9" i="19"/>
  <c r="L9" i="19"/>
  <c r="K9" i="19"/>
  <c r="J9" i="19"/>
  <c r="I9" i="19"/>
  <c r="H9" i="19"/>
  <c r="G9" i="19"/>
  <c r="F9" i="19"/>
  <c r="O9" i="18"/>
  <c r="N9" i="18"/>
  <c r="M9" i="18"/>
  <c r="L9" i="18"/>
  <c r="K9" i="18"/>
  <c r="J9" i="18"/>
  <c r="I9" i="18"/>
  <c r="H9" i="18"/>
  <c r="G9" i="18"/>
  <c r="F9" i="18"/>
  <c r="E9" i="18"/>
  <c r="D9" i="18"/>
  <c r="O29" i="12"/>
  <c r="N29" i="12"/>
  <c r="M29" i="12"/>
  <c r="L29" i="12"/>
  <c r="K29" i="12"/>
  <c r="J29" i="12"/>
  <c r="I29" i="12"/>
  <c r="H29" i="12"/>
  <c r="G29" i="12"/>
  <c r="F29" i="12"/>
  <c r="E29" i="12"/>
  <c r="D29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O9" i="12"/>
  <c r="N9" i="12"/>
  <c r="M9" i="12"/>
  <c r="L9" i="12"/>
  <c r="K9" i="12"/>
  <c r="J9" i="12"/>
  <c r="I9" i="12"/>
  <c r="H9" i="12"/>
  <c r="G9" i="12"/>
  <c r="F9" i="12"/>
  <c r="E9" i="12"/>
  <c r="D9" i="12"/>
  <c r="D9" i="11"/>
  <c r="E9" i="11"/>
  <c r="F9" i="11"/>
  <c r="G9" i="11"/>
  <c r="H9" i="11"/>
  <c r="I9" i="11"/>
  <c r="J9" i="11"/>
  <c r="K9" i="11"/>
  <c r="L9" i="11"/>
  <c r="M9" i="11"/>
  <c r="N9" i="11"/>
  <c r="O9" i="11"/>
  <c r="D28" i="8"/>
  <c r="E28" i="8"/>
  <c r="F28" i="8"/>
  <c r="G28" i="8"/>
  <c r="H28" i="8"/>
  <c r="I28" i="8"/>
  <c r="J28" i="8"/>
  <c r="K28" i="8"/>
  <c r="L28" i="8"/>
  <c r="M28" i="8"/>
  <c r="N28" i="8"/>
  <c r="O28" i="8"/>
  <c r="O38" i="24" l="1"/>
  <c r="I38" i="24"/>
  <c r="H38" i="24"/>
  <c r="G38" i="24"/>
  <c r="N38" i="24"/>
  <c r="M38" i="24"/>
  <c r="L38" i="24"/>
  <c r="K38" i="24"/>
  <c r="J38" i="24"/>
  <c r="F38" i="24"/>
  <c r="E38" i="24"/>
  <c r="D38" i="24"/>
  <c r="O38" i="23"/>
  <c r="I38" i="23"/>
  <c r="H38" i="23"/>
  <c r="G38" i="23"/>
  <c r="N38" i="23"/>
  <c r="M38" i="23"/>
  <c r="L38" i="23"/>
  <c r="K38" i="23"/>
  <c r="J38" i="23"/>
  <c r="F38" i="23"/>
  <c r="E38" i="23"/>
  <c r="D38" i="23"/>
  <c r="O48" i="24" l="1"/>
  <c r="N48" i="24"/>
  <c r="M48" i="24"/>
  <c r="L48" i="24"/>
  <c r="K48" i="24"/>
  <c r="J48" i="24"/>
  <c r="I48" i="24"/>
  <c r="H48" i="24"/>
  <c r="G48" i="24"/>
  <c r="F48" i="24"/>
  <c r="E48" i="24"/>
  <c r="D48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O55" i="23"/>
  <c r="O54" i="23"/>
  <c r="N55" i="23"/>
  <c r="N54" i="23"/>
  <c r="M55" i="23"/>
  <c r="M54" i="23"/>
  <c r="L55" i="23"/>
  <c r="L54" i="23"/>
  <c r="K55" i="23"/>
  <c r="K54" i="23"/>
  <c r="J55" i="23"/>
  <c r="J54" i="23"/>
  <c r="I55" i="23"/>
  <c r="I54" i="23"/>
  <c r="H55" i="23"/>
  <c r="H54" i="23"/>
  <c r="G55" i="23"/>
  <c r="G54" i="23"/>
  <c r="F55" i="23"/>
  <c r="F54" i="23"/>
  <c r="E55" i="23"/>
  <c r="E54" i="23"/>
  <c r="O48" i="23"/>
  <c r="O47" i="23"/>
  <c r="O46" i="23"/>
  <c r="O44" i="23"/>
  <c r="O43" i="23"/>
  <c r="O42" i="23"/>
  <c r="O41" i="23"/>
  <c r="O40" i="23"/>
  <c r="O39" i="23"/>
  <c r="O36" i="23"/>
  <c r="O35" i="23"/>
  <c r="N48" i="23"/>
  <c r="N47" i="23"/>
  <c r="N46" i="23"/>
  <c r="N44" i="23"/>
  <c r="N43" i="23"/>
  <c r="N42" i="23"/>
  <c r="N41" i="23"/>
  <c r="N40" i="23"/>
  <c r="N39" i="23"/>
  <c r="N36" i="23"/>
  <c r="N35" i="23"/>
  <c r="M48" i="23"/>
  <c r="M47" i="23"/>
  <c r="M46" i="23"/>
  <c r="M44" i="23"/>
  <c r="M43" i="23"/>
  <c r="M42" i="23"/>
  <c r="M41" i="23"/>
  <c r="M40" i="23"/>
  <c r="M39" i="23"/>
  <c r="M36" i="23"/>
  <c r="M35" i="23"/>
  <c r="L48" i="23"/>
  <c r="L47" i="23"/>
  <c r="L46" i="23"/>
  <c r="L44" i="23"/>
  <c r="L43" i="23"/>
  <c r="L42" i="23"/>
  <c r="L41" i="23"/>
  <c r="L40" i="23"/>
  <c r="L39" i="23"/>
  <c r="L36" i="23"/>
  <c r="L35" i="23"/>
  <c r="K48" i="23"/>
  <c r="K47" i="23"/>
  <c r="K46" i="23"/>
  <c r="K44" i="23"/>
  <c r="K43" i="23"/>
  <c r="K42" i="23"/>
  <c r="K41" i="23"/>
  <c r="K40" i="23"/>
  <c r="K39" i="23"/>
  <c r="K36" i="23"/>
  <c r="K35" i="23"/>
  <c r="J48" i="23"/>
  <c r="J47" i="23"/>
  <c r="J46" i="23"/>
  <c r="J44" i="23"/>
  <c r="J43" i="23"/>
  <c r="J42" i="23"/>
  <c r="J41" i="23"/>
  <c r="J40" i="23"/>
  <c r="J39" i="23"/>
  <c r="J36" i="23"/>
  <c r="J35" i="23"/>
  <c r="I48" i="23"/>
  <c r="I47" i="23"/>
  <c r="I46" i="23"/>
  <c r="I44" i="23"/>
  <c r="I43" i="23"/>
  <c r="I42" i="23"/>
  <c r="I41" i="23"/>
  <c r="I40" i="23"/>
  <c r="I39" i="23"/>
  <c r="I36" i="23"/>
  <c r="I35" i="23"/>
  <c r="H48" i="23"/>
  <c r="H47" i="23"/>
  <c r="H46" i="23"/>
  <c r="H44" i="23"/>
  <c r="H43" i="23"/>
  <c r="H42" i="23"/>
  <c r="H41" i="23"/>
  <c r="H40" i="23"/>
  <c r="H39" i="23"/>
  <c r="H36" i="23"/>
  <c r="H35" i="23"/>
  <c r="G48" i="23"/>
  <c r="G47" i="23"/>
  <c r="G46" i="23"/>
  <c r="G44" i="23"/>
  <c r="G43" i="23"/>
  <c r="G42" i="23"/>
  <c r="G41" i="23"/>
  <c r="G40" i="23"/>
  <c r="G39" i="23"/>
  <c r="G36" i="23"/>
  <c r="G35" i="23"/>
  <c r="F48" i="23"/>
  <c r="F47" i="23"/>
  <c r="F46" i="23"/>
  <c r="F44" i="23"/>
  <c r="F43" i="23"/>
  <c r="F42" i="23"/>
  <c r="F41" i="23"/>
  <c r="F40" i="23"/>
  <c r="F39" i="23"/>
  <c r="F36" i="23"/>
  <c r="F35" i="23"/>
  <c r="E48" i="23"/>
  <c r="E47" i="23"/>
  <c r="E46" i="23"/>
  <c r="E44" i="23"/>
  <c r="E43" i="23"/>
  <c r="E42" i="23"/>
  <c r="E41" i="23"/>
  <c r="E40" i="23"/>
  <c r="E39" i="23"/>
  <c r="E36" i="23"/>
  <c r="E35" i="23"/>
  <c r="D55" i="23"/>
  <c r="D48" i="23"/>
  <c r="D47" i="23"/>
  <c r="D46" i="23"/>
  <c r="D44" i="23"/>
  <c r="D43" i="23"/>
  <c r="D42" i="23"/>
  <c r="D41" i="23"/>
  <c r="D40" i="23"/>
  <c r="D39" i="23"/>
  <c r="D54" i="23" l="1"/>
  <c r="D36" i="23"/>
  <c r="D35" i="23"/>
  <c r="P63" i="24" l="1"/>
  <c r="P62" i="24"/>
  <c r="P61" i="24"/>
  <c r="P60" i="24"/>
  <c r="C59" i="24"/>
  <c r="C65" i="24" s="1"/>
  <c r="P58" i="24"/>
  <c r="P57" i="24"/>
  <c r="P56" i="24"/>
  <c r="P55" i="24"/>
  <c r="P54" i="24"/>
  <c r="P52" i="24"/>
  <c r="P51" i="24"/>
  <c r="P50" i="24"/>
  <c r="P48" i="24"/>
  <c r="P47" i="24"/>
  <c r="P46" i="24"/>
  <c r="P45" i="24"/>
  <c r="P44" i="24"/>
  <c r="P43" i="24"/>
  <c r="P42" i="24"/>
  <c r="P41" i="24"/>
  <c r="P40" i="24"/>
  <c r="P39" i="24"/>
  <c r="P38" i="24"/>
  <c r="P37" i="24"/>
  <c r="P36" i="24"/>
  <c r="P35" i="24"/>
  <c r="P34" i="24"/>
  <c r="P33" i="24"/>
  <c r="P32" i="24"/>
  <c r="P31" i="24"/>
  <c r="P30" i="24"/>
  <c r="P29" i="24"/>
  <c r="P27" i="24"/>
  <c r="C23" i="24"/>
  <c r="C24" i="24" s="1"/>
  <c r="P22" i="24"/>
  <c r="P21" i="24"/>
  <c r="P20" i="24"/>
  <c r="P19" i="24"/>
  <c r="P17" i="24"/>
  <c r="P16" i="24"/>
  <c r="P15" i="24"/>
  <c r="F13" i="24"/>
  <c r="G13" i="24" s="1"/>
  <c r="H13" i="24" s="1"/>
  <c r="I13" i="24" s="1"/>
  <c r="J13" i="24" s="1"/>
  <c r="K13" i="24" s="1"/>
  <c r="L13" i="24" s="1"/>
  <c r="M13" i="24" s="1"/>
  <c r="N13" i="24" s="1"/>
  <c r="O13" i="24" s="1"/>
  <c r="E13" i="24"/>
  <c r="D13" i="24"/>
  <c r="F12" i="24"/>
  <c r="G12" i="24" s="1"/>
  <c r="H12" i="24" s="1"/>
  <c r="I12" i="24" s="1"/>
  <c r="J12" i="24" s="1"/>
  <c r="K12" i="24" s="1"/>
  <c r="L12" i="24" s="1"/>
  <c r="M12" i="24" s="1"/>
  <c r="N12" i="24" s="1"/>
  <c r="O12" i="24" s="1"/>
  <c r="E12" i="24"/>
  <c r="O11" i="24"/>
  <c r="N11" i="24"/>
  <c r="M11" i="24"/>
  <c r="D11" i="24"/>
  <c r="M10" i="24"/>
  <c r="N10" i="24" s="1"/>
  <c r="O10" i="24" s="1"/>
  <c r="D10" i="24"/>
  <c r="E10" i="24" s="1"/>
  <c r="F10" i="24" s="1"/>
  <c r="G10" i="24" s="1"/>
  <c r="H10" i="24" s="1"/>
  <c r="I10" i="24" s="1"/>
  <c r="J10" i="24" s="1"/>
  <c r="K10" i="24" s="1"/>
  <c r="L10" i="24" s="1"/>
  <c r="O14" i="24"/>
  <c r="P9" i="24"/>
  <c r="P8" i="24"/>
  <c r="D4" i="24"/>
  <c r="E4" i="24" s="1"/>
  <c r="F4" i="24" s="1"/>
  <c r="G4" i="24" s="1"/>
  <c r="H4" i="24" s="1"/>
  <c r="I4" i="24" s="1"/>
  <c r="J4" i="24" s="1"/>
  <c r="K4" i="24" s="1"/>
  <c r="L4" i="24" s="1"/>
  <c r="M4" i="24" s="1"/>
  <c r="N4" i="24" s="1"/>
  <c r="O4" i="24" s="1"/>
  <c r="P63" i="23"/>
  <c r="P62" i="23"/>
  <c r="P61" i="23"/>
  <c r="C59" i="23"/>
  <c r="C65" i="23" s="1"/>
  <c r="P58" i="23"/>
  <c r="P57" i="23"/>
  <c r="P56" i="23"/>
  <c r="P55" i="23"/>
  <c r="P54" i="23"/>
  <c r="P52" i="23"/>
  <c r="P51" i="23"/>
  <c r="P50" i="23"/>
  <c r="P48" i="23"/>
  <c r="P47" i="23"/>
  <c r="P46" i="23"/>
  <c r="P45" i="23"/>
  <c r="P44" i="23"/>
  <c r="P43" i="23"/>
  <c r="P42" i="23"/>
  <c r="P41" i="23"/>
  <c r="P40" i="23"/>
  <c r="P39" i="23"/>
  <c r="P38" i="23"/>
  <c r="P37" i="23"/>
  <c r="P36" i="23"/>
  <c r="P35" i="23"/>
  <c r="P34" i="23"/>
  <c r="P33" i="23"/>
  <c r="P32" i="23"/>
  <c r="P31" i="23"/>
  <c r="P30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P29" i="23" s="1"/>
  <c r="O28" i="23"/>
  <c r="N28" i="23"/>
  <c r="M28" i="23"/>
  <c r="L28" i="23"/>
  <c r="K28" i="23"/>
  <c r="J28" i="23"/>
  <c r="I28" i="23"/>
  <c r="H28" i="23"/>
  <c r="G28" i="23"/>
  <c r="F28" i="23"/>
  <c r="E28" i="23"/>
  <c r="D28" i="23"/>
  <c r="P27" i="23"/>
  <c r="C23" i="23"/>
  <c r="C24" i="23" s="1"/>
  <c r="C66" i="23" s="1"/>
  <c r="P22" i="23"/>
  <c r="P21" i="23"/>
  <c r="P20" i="23"/>
  <c r="P19" i="23"/>
  <c r="P17" i="23"/>
  <c r="P16" i="23"/>
  <c r="P15" i="23"/>
  <c r="E13" i="23"/>
  <c r="F13" i="23" s="1"/>
  <c r="G13" i="23" s="1"/>
  <c r="H13" i="23" s="1"/>
  <c r="I13" i="23" s="1"/>
  <c r="J13" i="23" s="1"/>
  <c r="K13" i="23" s="1"/>
  <c r="L13" i="23" s="1"/>
  <c r="M13" i="23" s="1"/>
  <c r="N13" i="23" s="1"/>
  <c r="O13" i="23" s="1"/>
  <c r="D13" i="23"/>
  <c r="F12" i="23"/>
  <c r="E12" i="23"/>
  <c r="N11" i="23"/>
  <c r="O11" i="23" s="1"/>
  <c r="M11" i="23"/>
  <c r="D11" i="23"/>
  <c r="M10" i="23"/>
  <c r="N10" i="23" s="1"/>
  <c r="O10" i="23" s="1"/>
  <c r="E10" i="23"/>
  <c r="F10" i="23" s="1"/>
  <c r="G10" i="23" s="1"/>
  <c r="H10" i="23" s="1"/>
  <c r="I10" i="23" s="1"/>
  <c r="J10" i="23" s="1"/>
  <c r="K10" i="23" s="1"/>
  <c r="L10" i="23" s="1"/>
  <c r="D10" i="23"/>
  <c r="D14" i="23"/>
  <c r="P8" i="23"/>
  <c r="D4" i="23"/>
  <c r="E4" i="23" s="1"/>
  <c r="F4" i="23" s="1"/>
  <c r="G4" i="23" s="1"/>
  <c r="H4" i="23" s="1"/>
  <c r="I4" i="23" s="1"/>
  <c r="J4" i="23" s="1"/>
  <c r="K4" i="23" s="1"/>
  <c r="L4" i="23" s="1"/>
  <c r="M4" i="23" s="1"/>
  <c r="N4" i="23" s="1"/>
  <c r="O4" i="23" s="1"/>
  <c r="D13" i="21"/>
  <c r="E13" i="21" s="1"/>
  <c r="F13" i="21" s="1"/>
  <c r="G13" i="21" s="1"/>
  <c r="H13" i="21" s="1"/>
  <c r="I13" i="21" s="1"/>
  <c r="J13" i="21" s="1"/>
  <c r="K13" i="21" s="1"/>
  <c r="L13" i="21" s="1"/>
  <c r="M13" i="21" s="1"/>
  <c r="N13" i="21" s="1"/>
  <c r="O13" i="21" s="1"/>
  <c r="E12" i="21"/>
  <c r="F12" i="21" s="1"/>
  <c r="G12" i="21" s="1"/>
  <c r="H12" i="21" s="1"/>
  <c r="I12" i="21" s="1"/>
  <c r="J12" i="21" s="1"/>
  <c r="K12" i="21" s="1"/>
  <c r="L12" i="21" s="1"/>
  <c r="M12" i="21" s="1"/>
  <c r="N12" i="21" s="1"/>
  <c r="O12" i="21" s="1"/>
  <c r="M11" i="21"/>
  <c r="N11" i="21" s="1"/>
  <c r="O11" i="21" s="1"/>
  <c r="E11" i="21"/>
  <c r="F11" i="21" s="1"/>
  <c r="G11" i="21" s="1"/>
  <c r="H11" i="21" s="1"/>
  <c r="I11" i="21" s="1"/>
  <c r="J11" i="21" s="1"/>
  <c r="K11" i="21" s="1"/>
  <c r="L11" i="21" s="1"/>
  <c r="D11" i="21"/>
  <c r="M10" i="21"/>
  <c r="N10" i="21" s="1"/>
  <c r="O10" i="21" s="1"/>
  <c r="D10" i="21"/>
  <c r="E10" i="21" s="1"/>
  <c r="F10" i="21" s="1"/>
  <c r="G10" i="21" s="1"/>
  <c r="H10" i="21" s="1"/>
  <c r="I10" i="21" s="1"/>
  <c r="J10" i="21" s="1"/>
  <c r="K10" i="21" s="1"/>
  <c r="L10" i="21" s="1"/>
  <c r="D13" i="20"/>
  <c r="E13" i="20" s="1"/>
  <c r="F13" i="20" s="1"/>
  <c r="G13" i="20" s="1"/>
  <c r="H13" i="20" s="1"/>
  <c r="I13" i="20" s="1"/>
  <c r="J13" i="20" s="1"/>
  <c r="K13" i="20" s="1"/>
  <c r="L13" i="20" s="1"/>
  <c r="M13" i="20" s="1"/>
  <c r="N13" i="20" s="1"/>
  <c r="O13" i="20" s="1"/>
  <c r="F12" i="20"/>
  <c r="G12" i="20" s="1"/>
  <c r="H12" i="20" s="1"/>
  <c r="I12" i="20" s="1"/>
  <c r="J12" i="20" s="1"/>
  <c r="K12" i="20" s="1"/>
  <c r="L12" i="20" s="1"/>
  <c r="M12" i="20" s="1"/>
  <c r="N12" i="20" s="1"/>
  <c r="O12" i="20" s="1"/>
  <c r="E12" i="20"/>
  <c r="M11" i="20"/>
  <c r="N11" i="20" s="1"/>
  <c r="O11" i="20" s="1"/>
  <c r="E11" i="20"/>
  <c r="F11" i="20" s="1"/>
  <c r="G11" i="20" s="1"/>
  <c r="H11" i="20" s="1"/>
  <c r="I11" i="20" s="1"/>
  <c r="J11" i="20" s="1"/>
  <c r="K11" i="20" s="1"/>
  <c r="L11" i="20" s="1"/>
  <c r="D11" i="20"/>
  <c r="M10" i="20"/>
  <c r="N10" i="20" s="1"/>
  <c r="O10" i="20" s="1"/>
  <c r="E10" i="20"/>
  <c r="F10" i="20" s="1"/>
  <c r="G10" i="20" s="1"/>
  <c r="H10" i="20" s="1"/>
  <c r="I10" i="20" s="1"/>
  <c r="J10" i="20" s="1"/>
  <c r="K10" i="20" s="1"/>
  <c r="L10" i="20" s="1"/>
  <c r="D10" i="20"/>
  <c r="O29" i="19"/>
  <c r="N29" i="19"/>
  <c r="M29" i="19"/>
  <c r="L29" i="19"/>
  <c r="K29" i="19"/>
  <c r="J29" i="19"/>
  <c r="I29" i="19"/>
  <c r="H29" i="19"/>
  <c r="G29" i="19"/>
  <c r="F29" i="19"/>
  <c r="E29" i="19"/>
  <c r="D29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O29" i="18"/>
  <c r="O28" i="18"/>
  <c r="N29" i="18"/>
  <c r="N28" i="18"/>
  <c r="M29" i="18"/>
  <c r="M28" i="18"/>
  <c r="L29" i="18"/>
  <c r="L28" i="18"/>
  <c r="K29" i="18"/>
  <c r="K28" i="18"/>
  <c r="J29" i="18"/>
  <c r="J28" i="18"/>
  <c r="I29" i="18"/>
  <c r="I28" i="18"/>
  <c r="H29" i="18"/>
  <c r="H28" i="18"/>
  <c r="G29" i="18"/>
  <c r="G28" i="18"/>
  <c r="F29" i="18"/>
  <c r="F28" i="18"/>
  <c r="E29" i="18"/>
  <c r="E28" i="18"/>
  <c r="D29" i="18"/>
  <c r="D13" i="19"/>
  <c r="E13" i="19" s="1"/>
  <c r="F13" i="19" s="1"/>
  <c r="G13" i="19" s="1"/>
  <c r="H13" i="19" s="1"/>
  <c r="I13" i="19" s="1"/>
  <c r="J13" i="19" s="1"/>
  <c r="K13" i="19" s="1"/>
  <c r="L13" i="19" s="1"/>
  <c r="M13" i="19" s="1"/>
  <c r="N13" i="19" s="1"/>
  <c r="O13" i="19" s="1"/>
  <c r="E12" i="19"/>
  <c r="F12" i="19" s="1"/>
  <c r="G12" i="19" s="1"/>
  <c r="H12" i="19" s="1"/>
  <c r="I12" i="19" s="1"/>
  <c r="J12" i="19" s="1"/>
  <c r="K12" i="19" s="1"/>
  <c r="L12" i="19" s="1"/>
  <c r="M12" i="19" s="1"/>
  <c r="N12" i="19" s="1"/>
  <c r="O12" i="19" s="1"/>
  <c r="M11" i="19"/>
  <c r="N11" i="19" s="1"/>
  <c r="O11" i="19" s="1"/>
  <c r="E11" i="19"/>
  <c r="F11" i="19" s="1"/>
  <c r="G11" i="19" s="1"/>
  <c r="H11" i="19" s="1"/>
  <c r="I11" i="19" s="1"/>
  <c r="J11" i="19" s="1"/>
  <c r="K11" i="19" s="1"/>
  <c r="L11" i="19" s="1"/>
  <c r="D11" i="19"/>
  <c r="O10" i="19"/>
  <c r="N10" i="19"/>
  <c r="M10" i="19"/>
  <c r="D10" i="19"/>
  <c r="E10" i="19" s="1"/>
  <c r="F10" i="19" s="1"/>
  <c r="G10" i="19" s="1"/>
  <c r="H10" i="19" s="1"/>
  <c r="I10" i="19" s="1"/>
  <c r="J10" i="19" s="1"/>
  <c r="K10" i="19" s="1"/>
  <c r="L10" i="19" s="1"/>
  <c r="D13" i="18"/>
  <c r="E13" i="18" s="1"/>
  <c r="F13" i="18" s="1"/>
  <c r="G13" i="18" s="1"/>
  <c r="H13" i="18" s="1"/>
  <c r="I13" i="18" s="1"/>
  <c r="J13" i="18" s="1"/>
  <c r="K13" i="18" s="1"/>
  <c r="L13" i="18" s="1"/>
  <c r="M13" i="18" s="1"/>
  <c r="N13" i="18" s="1"/>
  <c r="O13" i="18" s="1"/>
  <c r="E12" i="18"/>
  <c r="F12" i="18" s="1"/>
  <c r="G12" i="18" s="1"/>
  <c r="H12" i="18" s="1"/>
  <c r="I12" i="18" s="1"/>
  <c r="J12" i="18" s="1"/>
  <c r="K12" i="18" s="1"/>
  <c r="L12" i="18" s="1"/>
  <c r="M12" i="18" s="1"/>
  <c r="N12" i="18" s="1"/>
  <c r="O12" i="18" s="1"/>
  <c r="M11" i="18"/>
  <c r="N11" i="18" s="1"/>
  <c r="O11" i="18" s="1"/>
  <c r="E11" i="18"/>
  <c r="F11" i="18" s="1"/>
  <c r="G11" i="18" s="1"/>
  <c r="H11" i="18" s="1"/>
  <c r="I11" i="18" s="1"/>
  <c r="J11" i="18" s="1"/>
  <c r="K11" i="18" s="1"/>
  <c r="L11" i="18" s="1"/>
  <c r="D11" i="18"/>
  <c r="M10" i="18"/>
  <c r="N10" i="18" s="1"/>
  <c r="O10" i="18" s="1"/>
  <c r="D10" i="18"/>
  <c r="E10" i="18" s="1"/>
  <c r="F10" i="18" s="1"/>
  <c r="G10" i="18" s="1"/>
  <c r="H10" i="18" s="1"/>
  <c r="I10" i="18" s="1"/>
  <c r="J10" i="18" s="1"/>
  <c r="K10" i="18" s="1"/>
  <c r="L10" i="18" s="1"/>
  <c r="O52" i="7"/>
  <c r="N52" i="7"/>
  <c r="M52" i="7"/>
  <c r="L52" i="7"/>
  <c r="K52" i="7"/>
  <c r="J52" i="7"/>
  <c r="D18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D48" i="22"/>
  <c r="D44" i="22"/>
  <c r="D38" i="22"/>
  <c r="P38" i="22" s="1"/>
  <c r="D37" i="22"/>
  <c r="E48" i="22"/>
  <c r="E44" i="22"/>
  <c r="E38" i="22"/>
  <c r="E37" i="22"/>
  <c r="F48" i="22"/>
  <c r="F44" i="22"/>
  <c r="F38" i="22"/>
  <c r="F37" i="22"/>
  <c r="G48" i="22"/>
  <c r="G44" i="22"/>
  <c r="G38" i="22"/>
  <c r="G37" i="22"/>
  <c r="O33" i="22"/>
  <c r="N33" i="22"/>
  <c r="M33" i="22"/>
  <c r="L33" i="22"/>
  <c r="K33" i="22"/>
  <c r="J33" i="22"/>
  <c r="I33" i="22"/>
  <c r="H33" i="22"/>
  <c r="G33" i="22"/>
  <c r="G59" i="22" s="1"/>
  <c r="G65" i="22" s="1"/>
  <c r="F33" i="22"/>
  <c r="E33" i="22"/>
  <c r="D33" i="22"/>
  <c r="O33" i="7"/>
  <c r="N33" i="7"/>
  <c r="M33" i="7"/>
  <c r="L33" i="7"/>
  <c r="K33" i="7"/>
  <c r="P64" i="22"/>
  <c r="P63" i="22"/>
  <c r="P62" i="22"/>
  <c r="P61" i="22"/>
  <c r="P60" i="22"/>
  <c r="C59" i="22"/>
  <c r="C65" i="22" s="1"/>
  <c r="P58" i="22"/>
  <c r="P57" i="22"/>
  <c r="P56" i="22"/>
  <c r="P55" i="22"/>
  <c r="P54" i="22"/>
  <c r="P53" i="22"/>
  <c r="P52" i="22"/>
  <c r="P51" i="22"/>
  <c r="P50" i="22"/>
  <c r="O48" i="22"/>
  <c r="N48" i="22"/>
  <c r="M48" i="22"/>
  <c r="L48" i="22"/>
  <c r="K48" i="22"/>
  <c r="J48" i="22"/>
  <c r="I48" i="22"/>
  <c r="H48" i="22"/>
  <c r="P47" i="22"/>
  <c r="P46" i="22"/>
  <c r="P45" i="22"/>
  <c r="O44" i="22"/>
  <c r="N44" i="22"/>
  <c r="M44" i="22"/>
  <c r="L44" i="22"/>
  <c r="K44" i="22"/>
  <c r="J44" i="22"/>
  <c r="I44" i="22"/>
  <c r="H44" i="22"/>
  <c r="P43" i="22"/>
  <c r="P42" i="22"/>
  <c r="P41" i="22"/>
  <c r="P39" i="22"/>
  <c r="O38" i="22"/>
  <c r="N38" i="22"/>
  <c r="M38" i="22"/>
  <c r="L38" i="22"/>
  <c r="K38" i="22"/>
  <c r="J38" i="22"/>
  <c r="I38" i="22"/>
  <c r="H38" i="22"/>
  <c r="O37" i="22"/>
  <c r="N37" i="22"/>
  <c r="M37" i="22"/>
  <c r="L37" i="22"/>
  <c r="K37" i="22"/>
  <c r="J37" i="22"/>
  <c r="I37" i="22"/>
  <c r="H37" i="22"/>
  <c r="P36" i="22"/>
  <c r="P35" i="22"/>
  <c r="P34" i="22"/>
  <c r="P32" i="22"/>
  <c r="P31" i="22"/>
  <c r="P30" i="22"/>
  <c r="P29" i="22"/>
  <c r="P28" i="22"/>
  <c r="P27" i="22"/>
  <c r="C23" i="22"/>
  <c r="C24" i="22" s="1"/>
  <c r="C66" i="22" s="1"/>
  <c r="P22" i="22"/>
  <c r="P21" i="22"/>
  <c r="P20" i="22"/>
  <c r="P19" i="22"/>
  <c r="P17" i="22"/>
  <c r="P16" i="22"/>
  <c r="P15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D4" i="22"/>
  <c r="E4" i="22" s="1"/>
  <c r="F4" i="22" s="1"/>
  <c r="G4" i="22" s="1"/>
  <c r="H4" i="22" s="1"/>
  <c r="I4" i="22" s="1"/>
  <c r="J4" i="22" s="1"/>
  <c r="K4" i="22" s="1"/>
  <c r="L4" i="22" s="1"/>
  <c r="M4" i="22" s="1"/>
  <c r="N4" i="22" s="1"/>
  <c r="O4" i="22" s="1"/>
  <c r="P14" i="22" l="1"/>
  <c r="P44" i="22"/>
  <c r="G14" i="24"/>
  <c r="P13" i="24"/>
  <c r="J14" i="24"/>
  <c r="C66" i="24"/>
  <c r="M14" i="24"/>
  <c r="N14" i="24"/>
  <c r="P12" i="24"/>
  <c r="P10" i="24"/>
  <c r="D14" i="24"/>
  <c r="P28" i="24"/>
  <c r="E11" i="24"/>
  <c r="F11" i="24" s="1"/>
  <c r="G11" i="24" s="1"/>
  <c r="H11" i="24" s="1"/>
  <c r="I11" i="24" s="1"/>
  <c r="J11" i="24" s="1"/>
  <c r="K11" i="24" s="1"/>
  <c r="L11" i="24" s="1"/>
  <c r="L14" i="24" s="1"/>
  <c r="P10" i="23"/>
  <c r="P13" i="23"/>
  <c r="N14" i="23"/>
  <c r="G12" i="23"/>
  <c r="H12" i="23" s="1"/>
  <c r="I12" i="23" s="1"/>
  <c r="J12" i="23" s="1"/>
  <c r="K12" i="23" s="1"/>
  <c r="L12" i="23" s="1"/>
  <c r="M12" i="23" s="1"/>
  <c r="N12" i="23" s="1"/>
  <c r="O12" i="23" s="1"/>
  <c r="O14" i="23" s="1"/>
  <c r="P28" i="23"/>
  <c r="E11" i="23"/>
  <c r="F11" i="23" s="1"/>
  <c r="G11" i="23" s="1"/>
  <c r="H11" i="23" s="1"/>
  <c r="I11" i="23" s="1"/>
  <c r="J11" i="23" s="1"/>
  <c r="K11" i="23" s="1"/>
  <c r="L11" i="23" s="1"/>
  <c r="L14" i="23" s="1"/>
  <c r="P9" i="23"/>
  <c r="D59" i="22"/>
  <c r="D65" i="22" s="1"/>
  <c r="E59" i="22"/>
  <c r="E65" i="22" s="1"/>
  <c r="P40" i="22"/>
  <c r="F59" i="22"/>
  <c r="F65" i="22" s="1"/>
  <c r="P48" i="22"/>
  <c r="P37" i="22"/>
  <c r="P33" i="22"/>
  <c r="F14" i="24" l="1"/>
  <c r="P11" i="24"/>
  <c r="E14" i="24"/>
  <c r="I14" i="24"/>
  <c r="H14" i="24"/>
  <c r="K14" i="24"/>
  <c r="P11" i="23"/>
  <c r="H14" i="23"/>
  <c r="M14" i="23"/>
  <c r="K14" i="23"/>
  <c r="E14" i="23"/>
  <c r="J14" i="23"/>
  <c r="P12" i="23"/>
  <c r="I14" i="23"/>
  <c r="G14" i="23"/>
  <c r="F14" i="23"/>
  <c r="L59" i="22"/>
  <c r="L65" i="22" s="1"/>
  <c r="K59" i="22"/>
  <c r="K65" i="22" s="1"/>
  <c r="J59" i="22"/>
  <c r="J65" i="22" s="1"/>
  <c r="I59" i="22"/>
  <c r="I65" i="22" s="1"/>
  <c r="M59" i="22"/>
  <c r="M65" i="22" s="1"/>
  <c r="O59" i="22"/>
  <c r="O65" i="22" s="1"/>
  <c r="N59" i="22"/>
  <c r="N65" i="22" s="1"/>
  <c r="P14" i="24" l="1"/>
  <c r="P14" i="23"/>
  <c r="P49" i="22"/>
  <c r="P59" i="22" s="1"/>
  <c r="P65" i="22" s="1"/>
  <c r="H59" i="22"/>
  <c r="H65" i="22" s="1"/>
  <c r="P60" i="23" l="1"/>
  <c r="O29" i="11"/>
  <c r="N29" i="11"/>
  <c r="M29" i="11"/>
  <c r="L29" i="11"/>
  <c r="K29" i="11"/>
  <c r="J29" i="11"/>
  <c r="I29" i="11"/>
  <c r="H29" i="11"/>
  <c r="G29" i="11"/>
  <c r="F29" i="11"/>
  <c r="E29" i="11"/>
  <c r="D29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O29" i="8"/>
  <c r="N29" i="8"/>
  <c r="M29" i="8"/>
  <c r="L29" i="8"/>
  <c r="K29" i="8"/>
  <c r="J29" i="8"/>
  <c r="I29" i="8"/>
  <c r="H29" i="8"/>
  <c r="G29" i="8"/>
  <c r="F29" i="8"/>
  <c r="E29" i="8"/>
  <c r="D29" i="8"/>
  <c r="O40" i="12" l="1"/>
  <c r="N40" i="12"/>
  <c r="M40" i="12"/>
  <c r="L40" i="12"/>
  <c r="K40" i="12"/>
  <c r="J40" i="12"/>
  <c r="I40" i="12"/>
  <c r="H40" i="12"/>
  <c r="G40" i="12"/>
  <c r="F40" i="12"/>
  <c r="E40" i="12"/>
  <c r="D40" i="12"/>
  <c r="O40" i="11"/>
  <c r="N40" i="11"/>
  <c r="M40" i="11"/>
  <c r="L40" i="11"/>
  <c r="K40" i="11"/>
  <c r="J40" i="11"/>
  <c r="I40" i="11"/>
  <c r="H40" i="11"/>
  <c r="G40" i="11"/>
  <c r="F40" i="11"/>
  <c r="E40" i="11"/>
  <c r="D40" i="11"/>
  <c r="O40" i="8"/>
  <c r="N40" i="8"/>
  <c r="M40" i="8"/>
  <c r="L40" i="8"/>
  <c r="K40" i="8"/>
  <c r="J40" i="8"/>
  <c r="I40" i="8"/>
  <c r="H40" i="8"/>
  <c r="G40" i="8"/>
  <c r="F40" i="8"/>
  <c r="E40" i="8"/>
  <c r="D40" i="8"/>
  <c r="O40" i="7"/>
  <c r="N40" i="7"/>
  <c r="M40" i="7"/>
  <c r="L40" i="7"/>
  <c r="K40" i="7"/>
  <c r="J40" i="7"/>
  <c r="O53" i="11"/>
  <c r="N53" i="11"/>
  <c r="M53" i="11"/>
  <c r="L53" i="11"/>
  <c r="K53" i="11"/>
  <c r="J53" i="11"/>
  <c r="I53" i="11"/>
  <c r="H53" i="11"/>
  <c r="G53" i="11"/>
  <c r="F53" i="11"/>
  <c r="E53" i="11"/>
  <c r="D53" i="11"/>
  <c r="O53" i="8"/>
  <c r="N53" i="8"/>
  <c r="M53" i="8"/>
  <c r="L53" i="8"/>
  <c r="K53" i="8"/>
  <c r="J53" i="8"/>
  <c r="I53" i="8"/>
  <c r="H53" i="8"/>
  <c r="G53" i="8"/>
  <c r="F53" i="8"/>
  <c r="E53" i="8"/>
  <c r="D53" i="8"/>
  <c r="P63" i="21" l="1"/>
  <c r="P62" i="21"/>
  <c r="P61" i="21"/>
  <c r="P60" i="21"/>
  <c r="C59" i="21"/>
  <c r="C65" i="21" s="1"/>
  <c r="P58" i="21"/>
  <c r="P57" i="21"/>
  <c r="P56" i="21"/>
  <c r="P55" i="21"/>
  <c r="P54" i="21"/>
  <c r="P52" i="21"/>
  <c r="P51" i="21"/>
  <c r="P50" i="21"/>
  <c r="P48" i="21"/>
  <c r="P47" i="21"/>
  <c r="P46" i="21"/>
  <c r="P45" i="21"/>
  <c r="P43" i="21"/>
  <c r="P42" i="21"/>
  <c r="P41" i="21"/>
  <c r="P40" i="21"/>
  <c r="P39" i="21"/>
  <c r="P37" i="21"/>
  <c r="P36" i="21"/>
  <c r="P35" i="21"/>
  <c r="P34" i="21"/>
  <c r="P33" i="21"/>
  <c r="P30" i="21"/>
  <c r="P29" i="21"/>
  <c r="P28" i="21"/>
  <c r="P27" i="21"/>
  <c r="C23" i="21"/>
  <c r="C24" i="21" s="1"/>
  <c r="C66" i="21" s="1"/>
  <c r="P22" i="21"/>
  <c r="P21" i="21"/>
  <c r="P20" i="21"/>
  <c r="P19" i="21"/>
  <c r="P17" i="21"/>
  <c r="P16" i="21"/>
  <c r="P15" i="21"/>
  <c r="P8" i="21"/>
  <c r="D4" i="21"/>
  <c r="E4" i="21" s="1"/>
  <c r="F4" i="21" s="1"/>
  <c r="G4" i="21" s="1"/>
  <c r="H4" i="21" s="1"/>
  <c r="I4" i="21" s="1"/>
  <c r="J4" i="21" s="1"/>
  <c r="K4" i="21" s="1"/>
  <c r="L4" i="21" s="1"/>
  <c r="M4" i="21" s="1"/>
  <c r="N4" i="21" s="1"/>
  <c r="O4" i="21" s="1"/>
  <c r="C65" i="20"/>
  <c r="P63" i="20"/>
  <c r="P62" i="20"/>
  <c r="P61" i="20"/>
  <c r="P60" i="20"/>
  <c r="C59" i="20"/>
  <c r="P58" i="20"/>
  <c r="P57" i="20"/>
  <c r="P56" i="20"/>
  <c r="P55" i="20"/>
  <c r="P54" i="20"/>
  <c r="P52" i="20"/>
  <c r="P51" i="20"/>
  <c r="P50" i="20"/>
  <c r="P48" i="20"/>
  <c r="P47" i="20"/>
  <c r="P46" i="20"/>
  <c r="P45" i="20"/>
  <c r="P44" i="20"/>
  <c r="P43" i="20"/>
  <c r="P42" i="20"/>
  <c r="P41" i="20"/>
  <c r="P40" i="20"/>
  <c r="P39" i="20"/>
  <c r="P38" i="20"/>
  <c r="P37" i="20"/>
  <c r="P36" i="20"/>
  <c r="P35" i="20"/>
  <c r="P34" i="20"/>
  <c r="P33" i="20"/>
  <c r="P30" i="20"/>
  <c r="P29" i="20"/>
  <c r="P27" i="20"/>
  <c r="C23" i="20"/>
  <c r="C24" i="20" s="1"/>
  <c r="C66" i="20" s="1"/>
  <c r="P22" i="20"/>
  <c r="P21" i="20"/>
  <c r="P20" i="20"/>
  <c r="P19" i="20"/>
  <c r="P17" i="20"/>
  <c r="P16" i="20"/>
  <c r="P15" i="20"/>
  <c r="P8" i="20"/>
  <c r="D4" i="20"/>
  <c r="E4" i="20" s="1"/>
  <c r="F4" i="20" s="1"/>
  <c r="G4" i="20" s="1"/>
  <c r="H4" i="20" s="1"/>
  <c r="I4" i="20" s="1"/>
  <c r="J4" i="20" s="1"/>
  <c r="K4" i="20" s="1"/>
  <c r="L4" i="20" s="1"/>
  <c r="M4" i="20" s="1"/>
  <c r="N4" i="20" s="1"/>
  <c r="O4" i="20" s="1"/>
  <c r="P32" i="21" l="1"/>
  <c r="P31" i="21"/>
  <c r="O14" i="21"/>
  <c r="M14" i="21"/>
  <c r="H14" i="21"/>
  <c r="L14" i="21"/>
  <c r="P13" i="21"/>
  <c r="F14" i="21"/>
  <c r="P38" i="21"/>
  <c r="I14" i="21"/>
  <c r="P44" i="21"/>
  <c r="N14" i="21"/>
  <c r="D14" i="21"/>
  <c r="P9" i="21"/>
  <c r="P11" i="21"/>
  <c r="E14" i="21"/>
  <c r="P32" i="20"/>
  <c r="P31" i="20"/>
  <c r="P10" i="20"/>
  <c r="P13" i="20"/>
  <c r="O14" i="20"/>
  <c r="H14" i="20"/>
  <c r="F14" i="20"/>
  <c r="G14" i="20"/>
  <c r="J14" i="20"/>
  <c r="P11" i="20"/>
  <c r="D14" i="20"/>
  <c r="E14" i="20"/>
  <c r="P28" i="20"/>
  <c r="O33" i="12"/>
  <c r="N33" i="12"/>
  <c r="M33" i="12"/>
  <c r="L33" i="12"/>
  <c r="K33" i="12"/>
  <c r="J33" i="12"/>
  <c r="I33" i="12"/>
  <c r="H33" i="12"/>
  <c r="G33" i="12"/>
  <c r="F33" i="12"/>
  <c r="E33" i="12"/>
  <c r="D33" i="12"/>
  <c r="D13" i="12"/>
  <c r="O33" i="8"/>
  <c r="N33" i="8"/>
  <c r="M33" i="8"/>
  <c r="L33" i="8"/>
  <c r="K33" i="8"/>
  <c r="J33" i="8"/>
  <c r="I33" i="8"/>
  <c r="H33" i="8"/>
  <c r="G33" i="8"/>
  <c r="F33" i="8"/>
  <c r="E33" i="8"/>
  <c r="D33" i="8"/>
  <c r="L13" i="11"/>
  <c r="M13" i="11" s="1"/>
  <c r="N13" i="11" s="1"/>
  <c r="O13" i="11" s="1"/>
  <c r="K13" i="11"/>
  <c r="L11" i="11"/>
  <c r="M11" i="11" s="1"/>
  <c r="N11" i="11" s="1"/>
  <c r="O11" i="11" s="1"/>
  <c r="K11" i="11"/>
  <c r="K10" i="11"/>
  <c r="L10" i="11" s="1"/>
  <c r="M10" i="11" s="1"/>
  <c r="N10" i="11" s="1"/>
  <c r="O10" i="11" s="1"/>
  <c r="E13" i="12"/>
  <c r="F13" i="12" s="1"/>
  <c r="G13" i="12" s="1"/>
  <c r="H13" i="12" s="1"/>
  <c r="I13" i="12" s="1"/>
  <c r="J13" i="12" s="1"/>
  <c r="K13" i="12" s="1"/>
  <c r="L13" i="12" s="1"/>
  <c r="M13" i="12" s="1"/>
  <c r="N13" i="12" s="1"/>
  <c r="O13" i="12" s="1"/>
  <c r="E12" i="12"/>
  <c r="F12" i="12" s="1"/>
  <c r="G12" i="12" s="1"/>
  <c r="H12" i="12" s="1"/>
  <c r="I12" i="12" s="1"/>
  <c r="J12" i="12" s="1"/>
  <c r="K12" i="12" s="1"/>
  <c r="L12" i="12" s="1"/>
  <c r="M12" i="12" s="1"/>
  <c r="N12" i="12" s="1"/>
  <c r="O12" i="12" s="1"/>
  <c r="M11" i="12"/>
  <c r="N11" i="12" s="1"/>
  <c r="O11" i="12" s="1"/>
  <c r="E11" i="12"/>
  <c r="F11" i="12" s="1"/>
  <c r="G11" i="12" s="1"/>
  <c r="H11" i="12" s="1"/>
  <c r="I11" i="12" s="1"/>
  <c r="J11" i="12" s="1"/>
  <c r="K11" i="12" s="1"/>
  <c r="L11" i="12" s="1"/>
  <c r="D11" i="12"/>
  <c r="O10" i="12"/>
  <c r="N10" i="12"/>
  <c r="M10" i="12"/>
  <c r="D10" i="12"/>
  <c r="E10" i="12" s="1"/>
  <c r="F10" i="12" s="1"/>
  <c r="G10" i="12" s="1"/>
  <c r="H10" i="12" s="1"/>
  <c r="I10" i="12" s="1"/>
  <c r="J10" i="12" s="1"/>
  <c r="K10" i="12" s="1"/>
  <c r="L10" i="12" s="1"/>
  <c r="O48" i="12"/>
  <c r="N48" i="12"/>
  <c r="M48" i="12"/>
  <c r="L48" i="12"/>
  <c r="K48" i="12"/>
  <c r="J48" i="12"/>
  <c r="I48" i="12"/>
  <c r="H48" i="12"/>
  <c r="G48" i="12"/>
  <c r="F48" i="12"/>
  <c r="E48" i="12"/>
  <c r="D48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O48" i="11"/>
  <c r="N48" i="11"/>
  <c r="M48" i="11"/>
  <c r="L48" i="11"/>
  <c r="K48" i="11"/>
  <c r="J48" i="11"/>
  <c r="I48" i="11"/>
  <c r="H48" i="11"/>
  <c r="G48" i="11"/>
  <c r="F48" i="11"/>
  <c r="E48" i="11"/>
  <c r="D48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O48" i="8"/>
  <c r="O44" i="8"/>
  <c r="O38" i="8"/>
  <c r="O37" i="8"/>
  <c r="N48" i="8"/>
  <c r="N44" i="8"/>
  <c r="N38" i="8"/>
  <c r="N37" i="8"/>
  <c r="M48" i="8"/>
  <c r="M44" i="8"/>
  <c r="M38" i="8"/>
  <c r="M37" i="8"/>
  <c r="L48" i="8"/>
  <c r="L44" i="8"/>
  <c r="L38" i="8"/>
  <c r="L37" i="8"/>
  <c r="K48" i="8"/>
  <c r="K44" i="8"/>
  <c r="K38" i="8"/>
  <c r="K37" i="8"/>
  <c r="J48" i="8"/>
  <c r="J44" i="8"/>
  <c r="J38" i="8"/>
  <c r="J37" i="8"/>
  <c r="I48" i="8"/>
  <c r="I44" i="8"/>
  <c r="I38" i="8"/>
  <c r="I37" i="8"/>
  <c r="H48" i="8"/>
  <c r="H44" i="8"/>
  <c r="H38" i="8"/>
  <c r="H37" i="8"/>
  <c r="G48" i="8"/>
  <c r="G44" i="8"/>
  <c r="G38" i="8"/>
  <c r="G37" i="8"/>
  <c r="F48" i="8"/>
  <c r="F44" i="8"/>
  <c r="F38" i="8"/>
  <c r="F37" i="8"/>
  <c r="E48" i="8"/>
  <c r="E44" i="8"/>
  <c r="E38" i="8"/>
  <c r="E37" i="8"/>
  <c r="D48" i="8"/>
  <c r="D44" i="8"/>
  <c r="D38" i="8"/>
  <c r="D37" i="8"/>
  <c r="O44" i="7"/>
  <c r="N44" i="7"/>
  <c r="M44" i="7"/>
  <c r="L44" i="7"/>
  <c r="K44" i="7"/>
  <c r="J44" i="7"/>
  <c r="O38" i="7"/>
  <c r="O37" i="7"/>
  <c r="N38" i="7"/>
  <c r="N37" i="7"/>
  <c r="M38" i="7"/>
  <c r="M37" i="7"/>
  <c r="L38" i="7"/>
  <c r="L37" i="7"/>
  <c r="K38" i="7"/>
  <c r="K37" i="7"/>
  <c r="J38" i="7"/>
  <c r="J37" i="7"/>
  <c r="P54" i="7"/>
  <c r="P55" i="7"/>
  <c r="O48" i="7"/>
  <c r="N48" i="7"/>
  <c r="M48" i="7"/>
  <c r="L48" i="7"/>
  <c r="K48" i="7"/>
  <c r="J48" i="7"/>
  <c r="P57" i="7"/>
  <c r="P12" i="21" l="1"/>
  <c r="P10" i="21"/>
  <c r="K14" i="21"/>
  <c r="G14" i="21"/>
  <c r="J14" i="21"/>
  <c r="N14" i="20"/>
  <c r="L14" i="20"/>
  <c r="K14" i="20"/>
  <c r="P12" i="20"/>
  <c r="I14" i="20"/>
  <c r="P9" i="20"/>
  <c r="M14" i="20"/>
  <c r="P14" i="20" l="1"/>
  <c r="P14" i="21"/>
  <c r="C23" i="7"/>
  <c r="P63" i="19" l="1"/>
  <c r="P62" i="19"/>
  <c r="P61" i="19"/>
  <c r="P60" i="19"/>
  <c r="C59" i="19"/>
  <c r="C65" i="19" s="1"/>
  <c r="P58" i="19"/>
  <c r="P57" i="19"/>
  <c r="P56" i="19"/>
  <c r="P47" i="19"/>
  <c r="P46" i="19"/>
  <c r="P34" i="19"/>
  <c r="P32" i="19"/>
  <c r="P31" i="19"/>
  <c r="P30" i="19"/>
  <c r="P29" i="19"/>
  <c r="P28" i="19"/>
  <c r="P27" i="19"/>
  <c r="C23" i="19"/>
  <c r="C24" i="19" s="1"/>
  <c r="P22" i="19"/>
  <c r="P21" i="19"/>
  <c r="P20" i="19"/>
  <c r="P19" i="19"/>
  <c r="P17" i="19"/>
  <c r="P16" i="19"/>
  <c r="P15" i="19"/>
  <c r="P8" i="19"/>
  <c r="D4" i="19"/>
  <c r="E4" i="19" s="1"/>
  <c r="F4" i="19" s="1"/>
  <c r="G4" i="19" s="1"/>
  <c r="H4" i="19" s="1"/>
  <c r="I4" i="19" s="1"/>
  <c r="J4" i="19" s="1"/>
  <c r="K4" i="19" s="1"/>
  <c r="L4" i="19" s="1"/>
  <c r="M4" i="19" s="1"/>
  <c r="N4" i="19" s="1"/>
  <c r="O4" i="19" s="1"/>
  <c r="P63" i="18"/>
  <c r="P62" i="18"/>
  <c r="P61" i="18"/>
  <c r="P60" i="18"/>
  <c r="C59" i="18"/>
  <c r="C65" i="18" s="1"/>
  <c r="P58" i="18"/>
  <c r="P57" i="18"/>
  <c r="P56" i="18"/>
  <c r="P47" i="18"/>
  <c r="P46" i="18"/>
  <c r="P34" i="18"/>
  <c r="P32" i="18"/>
  <c r="P31" i="18"/>
  <c r="P30" i="18"/>
  <c r="P29" i="18"/>
  <c r="P28" i="18"/>
  <c r="P27" i="18"/>
  <c r="C23" i="18"/>
  <c r="C24" i="18" s="1"/>
  <c r="C66" i="18" s="1"/>
  <c r="P22" i="18"/>
  <c r="P21" i="18"/>
  <c r="P20" i="18"/>
  <c r="P19" i="18"/>
  <c r="P17" i="18"/>
  <c r="P16" i="18"/>
  <c r="P15" i="18"/>
  <c r="P8" i="18"/>
  <c r="D4" i="18"/>
  <c r="E4" i="18" s="1"/>
  <c r="F4" i="18" s="1"/>
  <c r="G4" i="18" s="1"/>
  <c r="H4" i="18" s="1"/>
  <c r="I4" i="18" s="1"/>
  <c r="J4" i="18" s="1"/>
  <c r="K4" i="18" s="1"/>
  <c r="L4" i="18" s="1"/>
  <c r="M4" i="18" s="1"/>
  <c r="N4" i="18" s="1"/>
  <c r="O4" i="18" s="1"/>
  <c r="P36" i="18" l="1"/>
  <c r="P48" i="19"/>
  <c r="P50" i="19"/>
  <c r="P52" i="19"/>
  <c r="P54" i="19"/>
  <c r="P36" i="19"/>
  <c r="P39" i="19"/>
  <c r="P41" i="19"/>
  <c r="P43" i="19"/>
  <c r="P45" i="19"/>
  <c r="P45" i="18"/>
  <c r="P51" i="18"/>
  <c r="P39" i="18"/>
  <c r="P51" i="19"/>
  <c r="P41" i="18"/>
  <c r="P35" i="18"/>
  <c r="P37" i="18"/>
  <c r="P40" i="18"/>
  <c r="P42" i="18"/>
  <c r="P44" i="18"/>
  <c r="P35" i="19"/>
  <c r="P38" i="19"/>
  <c r="P40" i="19"/>
  <c r="P42" i="19"/>
  <c r="P44" i="19"/>
  <c r="P43" i="18"/>
  <c r="P48" i="18"/>
  <c r="P50" i="18"/>
  <c r="P52" i="18"/>
  <c r="P54" i="18"/>
  <c r="C66" i="19"/>
  <c r="P33" i="19"/>
  <c r="P37" i="19"/>
  <c r="P38" i="18"/>
  <c r="P33" i="18"/>
  <c r="O33" i="11" l="1"/>
  <c r="N33" i="11"/>
  <c r="M33" i="11"/>
  <c r="L33" i="11"/>
  <c r="K33" i="11"/>
  <c r="J33" i="11"/>
  <c r="I33" i="11"/>
  <c r="H33" i="11"/>
  <c r="G33" i="11"/>
  <c r="F33" i="11"/>
  <c r="E33" i="11"/>
  <c r="D33" i="11"/>
  <c r="O14" i="7" l="1"/>
  <c r="N14" i="7"/>
  <c r="N23" i="7" s="1"/>
  <c r="M14" i="7"/>
  <c r="M23" i="7" s="1"/>
  <c r="L14" i="7"/>
  <c r="L23" i="7" s="1"/>
  <c r="K14" i="7"/>
  <c r="K23" i="7" s="1"/>
  <c r="J14" i="7"/>
  <c r="J23" i="7" s="1"/>
  <c r="I14" i="7"/>
  <c r="I23" i="7" s="1"/>
  <c r="H14" i="7"/>
  <c r="H23" i="7" s="1"/>
  <c r="G14" i="7"/>
  <c r="G23" i="7" s="1"/>
  <c r="F14" i="7"/>
  <c r="F23" i="7" s="1"/>
  <c r="E14" i="7"/>
  <c r="E23" i="7" s="1"/>
  <c r="D14" i="7"/>
  <c r="P42" i="12" l="1"/>
  <c r="P42" i="8"/>
  <c r="P42" i="11"/>
  <c r="P41" i="11"/>
  <c r="P41" i="12"/>
  <c r="P14" i="7"/>
  <c r="D23" i="7"/>
  <c r="D24" i="7" s="1"/>
  <c r="P63" i="12"/>
  <c r="P62" i="12"/>
  <c r="P61" i="12"/>
  <c r="P60" i="12"/>
  <c r="C59" i="12"/>
  <c r="C65" i="12" s="1"/>
  <c r="P58" i="12"/>
  <c r="P57" i="12"/>
  <c r="P56" i="12"/>
  <c r="P47" i="12"/>
  <c r="P46" i="12"/>
  <c r="P37" i="12"/>
  <c r="P34" i="12"/>
  <c r="P33" i="12"/>
  <c r="P32" i="12"/>
  <c r="P31" i="12"/>
  <c r="P30" i="12"/>
  <c r="P29" i="12"/>
  <c r="P28" i="12"/>
  <c r="P27" i="12"/>
  <c r="C23" i="12"/>
  <c r="C24" i="12" s="1"/>
  <c r="C66" i="12" s="1"/>
  <c r="P22" i="12"/>
  <c r="P21" i="12"/>
  <c r="P20" i="12"/>
  <c r="P19" i="12"/>
  <c r="P17" i="12"/>
  <c r="P16" i="12"/>
  <c r="P15" i="12"/>
  <c r="P8" i="12"/>
  <c r="D4" i="12"/>
  <c r="E4" i="12" s="1"/>
  <c r="F4" i="12" s="1"/>
  <c r="G4" i="12" s="1"/>
  <c r="H4" i="12" s="1"/>
  <c r="I4" i="12" s="1"/>
  <c r="J4" i="12" s="1"/>
  <c r="K4" i="12" s="1"/>
  <c r="L4" i="12" s="1"/>
  <c r="M4" i="12" s="1"/>
  <c r="N4" i="12" s="1"/>
  <c r="O4" i="12" s="1"/>
  <c r="P63" i="11"/>
  <c r="P62" i="11"/>
  <c r="P61" i="11"/>
  <c r="C59" i="11"/>
  <c r="C65" i="11" s="1"/>
  <c r="P58" i="11"/>
  <c r="P57" i="11"/>
  <c r="P56" i="11"/>
  <c r="P47" i="11"/>
  <c r="P46" i="11"/>
  <c r="P37" i="11"/>
  <c r="P34" i="11"/>
  <c r="P33" i="11"/>
  <c r="P32" i="11"/>
  <c r="P31" i="11"/>
  <c r="P30" i="11"/>
  <c r="P29" i="11"/>
  <c r="P28" i="11"/>
  <c r="P27" i="11"/>
  <c r="C23" i="11"/>
  <c r="C24" i="11" s="1"/>
  <c r="C66" i="11" s="1"/>
  <c r="P22" i="11"/>
  <c r="P20" i="11"/>
  <c r="P19" i="11"/>
  <c r="P17" i="11"/>
  <c r="P16" i="11"/>
  <c r="P15" i="11"/>
  <c r="P8" i="11"/>
  <c r="D4" i="11"/>
  <c r="E4" i="11" s="1"/>
  <c r="F4" i="11" s="1"/>
  <c r="G4" i="11" s="1"/>
  <c r="H4" i="11" s="1"/>
  <c r="I4" i="11" s="1"/>
  <c r="J4" i="11" s="1"/>
  <c r="K4" i="11" s="1"/>
  <c r="L4" i="11" s="1"/>
  <c r="M4" i="11" s="1"/>
  <c r="N4" i="11" s="1"/>
  <c r="O4" i="11" s="1"/>
  <c r="O23" i="7"/>
  <c r="P63" i="8"/>
  <c r="P62" i="8"/>
  <c r="P61" i="8"/>
  <c r="P60" i="8"/>
  <c r="C59" i="8"/>
  <c r="C65" i="8" s="1"/>
  <c r="P58" i="8"/>
  <c r="P57" i="8"/>
  <c r="P56" i="8"/>
  <c r="P55" i="8"/>
  <c r="P46" i="8"/>
  <c r="E59" i="8"/>
  <c r="E65" i="8" s="1"/>
  <c r="O59" i="8"/>
  <c r="K59" i="8"/>
  <c r="K65" i="8" s="1"/>
  <c r="I59" i="8"/>
  <c r="I65" i="8" s="1"/>
  <c r="G59" i="8"/>
  <c r="G65" i="8" s="1"/>
  <c r="P34" i="8"/>
  <c r="M59" i="8"/>
  <c r="M65" i="8" s="1"/>
  <c r="P32" i="8"/>
  <c r="P31" i="8"/>
  <c r="P30" i="8"/>
  <c r="P29" i="8"/>
  <c r="P28" i="8"/>
  <c r="P27" i="8"/>
  <c r="C23" i="8"/>
  <c r="C24" i="8" s="1"/>
  <c r="P22" i="8"/>
  <c r="P20" i="8"/>
  <c r="P19" i="8"/>
  <c r="P17" i="8"/>
  <c r="P16" i="8"/>
  <c r="P15" i="8"/>
  <c r="D4" i="8"/>
  <c r="E4" i="8" s="1"/>
  <c r="F4" i="8" s="1"/>
  <c r="G4" i="8" s="1"/>
  <c r="H4" i="8" s="1"/>
  <c r="I4" i="8" s="1"/>
  <c r="J4" i="8" s="1"/>
  <c r="K4" i="8" s="1"/>
  <c r="L4" i="8" s="1"/>
  <c r="M4" i="8" s="1"/>
  <c r="N4" i="8" s="1"/>
  <c r="O4" i="8" s="1"/>
  <c r="P48" i="7"/>
  <c r="P34" i="7"/>
  <c r="P32" i="7"/>
  <c r="P31" i="7"/>
  <c r="P29" i="7"/>
  <c r="P28" i="7"/>
  <c r="P56" i="7"/>
  <c r="P5" i="7"/>
  <c r="P45" i="7"/>
  <c r="P63" i="7"/>
  <c r="P62" i="7"/>
  <c r="P61" i="7"/>
  <c r="P60" i="7"/>
  <c r="C59" i="7"/>
  <c r="C65" i="7" s="1"/>
  <c r="P58" i="7"/>
  <c r="G59" i="7"/>
  <c r="G65" i="7" s="1"/>
  <c r="E59" i="7"/>
  <c r="E65" i="7" s="1"/>
  <c r="P30" i="7"/>
  <c r="P27" i="7"/>
  <c r="C24" i="7"/>
  <c r="P22" i="7"/>
  <c r="P20" i="7"/>
  <c r="P19" i="7"/>
  <c r="P18" i="7"/>
  <c r="P17" i="7"/>
  <c r="P16" i="7"/>
  <c r="P15" i="7"/>
  <c r="D4" i="7"/>
  <c r="E4" i="7" s="1"/>
  <c r="F4" i="7" s="1"/>
  <c r="G4" i="7" s="1"/>
  <c r="H4" i="7" s="1"/>
  <c r="I4" i="7" s="1"/>
  <c r="J4" i="7" s="1"/>
  <c r="K4" i="7" s="1"/>
  <c r="L4" i="7" s="1"/>
  <c r="M4" i="7" s="1"/>
  <c r="N4" i="7" s="1"/>
  <c r="O4" i="7" s="1"/>
  <c r="D12" i="11" l="1"/>
  <c r="E12" i="11" s="1"/>
  <c r="F12" i="11" s="1"/>
  <c r="G12" i="11" s="1"/>
  <c r="H12" i="11" s="1"/>
  <c r="I12" i="11" s="1"/>
  <c r="J12" i="11" s="1"/>
  <c r="K12" i="11" s="1"/>
  <c r="L12" i="11" s="1"/>
  <c r="M12" i="11" s="1"/>
  <c r="N12" i="11" s="1"/>
  <c r="O12" i="11" s="1"/>
  <c r="D11" i="11"/>
  <c r="E11" i="11" s="1"/>
  <c r="F11" i="11" s="1"/>
  <c r="G11" i="11" s="1"/>
  <c r="H11" i="11" s="1"/>
  <c r="I11" i="11" s="1"/>
  <c r="J11" i="11" s="1"/>
  <c r="D10" i="11"/>
  <c r="E10" i="11" s="1"/>
  <c r="F10" i="11" s="1"/>
  <c r="G10" i="11" s="1"/>
  <c r="H10" i="11" s="1"/>
  <c r="I10" i="11" s="1"/>
  <c r="J10" i="11" s="1"/>
  <c r="D13" i="11"/>
  <c r="E13" i="11" s="1"/>
  <c r="F13" i="11" s="1"/>
  <c r="G13" i="11" s="1"/>
  <c r="H13" i="11" s="1"/>
  <c r="I13" i="11" s="1"/>
  <c r="J13" i="11" s="1"/>
  <c r="P53" i="11"/>
  <c r="P51" i="11"/>
  <c r="P47" i="8"/>
  <c r="P49" i="8"/>
  <c r="P51" i="8"/>
  <c r="P53" i="8"/>
  <c r="P35" i="11"/>
  <c r="P48" i="12"/>
  <c r="P50" i="12"/>
  <c r="P52" i="12"/>
  <c r="P54" i="12"/>
  <c r="P44" i="11"/>
  <c r="P50" i="7"/>
  <c r="P35" i="8"/>
  <c r="P38" i="8"/>
  <c r="P40" i="8"/>
  <c r="P43" i="8"/>
  <c r="P45" i="8"/>
  <c r="P36" i="12"/>
  <c r="P43" i="12"/>
  <c r="P45" i="12"/>
  <c r="P52" i="7"/>
  <c r="P48" i="11"/>
  <c r="P50" i="11"/>
  <c r="P52" i="11"/>
  <c r="P54" i="11"/>
  <c r="C66" i="8"/>
  <c r="P48" i="8"/>
  <c r="P50" i="8"/>
  <c r="P52" i="8"/>
  <c r="P51" i="12"/>
  <c r="C66" i="7"/>
  <c r="P51" i="7"/>
  <c r="P43" i="11"/>
  <c r="P45" i="11"/>
  <c r="P36" i="8"/>
  <c r="P39" i="8"/>
  <c r="P41" i="8"/>
  <c r="P44" i="8"/>
  <c r="P35" i="12"/>
  <c r="P44" i="12"/>
  <c r="P39" i="12"/>
  <c r="P40" i="12"/>
  <c r="P39" i="11"/>
  <c r="P40" i="11"/>
  <c r="P38" i="11"/>
  <c r="P38" i="12"/>
  <c r="P36" i="11"/>
  <c r="P21" i="11"/>
  <c r="F59" i="8"/>
  <c r="F65" i="8" s="1"/>
  <c r="H59" i="8"/>
  <c r="H65" i="8" s="1"/>
  <c r="J59" i="8"/>
  <c r="J65" i="8" s="1"/>
  <c r="L59" i="8"/>
  <c r="L65" i="8" s="1"/>
  <c r="N59" i="8"/>
  <c r="N65" i="8" s="1"/>
  <c r="P21" i="8"/>
  <c r="P33" i="8"/>
  <c r="P37" i="8"/>
  <c r="P35" i="7"/>
  <c r="P36" i="7"/>
  <c r="P37" i="7"/>
  <c r="P39" i="7"/>
  <c r="P40" i="7"/>
  <c r="P41" i="7"/>
  <c r="P42" i="7"/>
  <c r="F59" i="7"/>
  <c r="F65" i="7" s="1"/>
  <c r="P43" i="7"/>
  <c r="P44" i="7"/>
  <c r="P46" i="7"/>
  <c r="P47" i="7"/>
  <c r="P21" i="7"/>
  <c r="P23" i="7" s="1"/>
  <c r="P33" i="7"/>
  <c r="P38" i="7"/>
  <c r="K59" i="7" l="1"/>
  <c r="K65" i="7" s="1"/>
  <c r="J59" i="7"/>
  <c r="J65" i="7" s="1"/>
  <c r="I59" i="7"/>
  <c r="I65" i="7" s="1"/>
  <c r="L59" i="7"/>
  <c r="L65" i="7" s="1"/>
  <c r="N59" i="7"/>
  <c r="N65" i="7" s="1"/>
  <c r="M59" i="7"/>
  <c r="M65" i="7" s="1"/>
  <c r="D14" i="8"/>
  <c r="D59" i="7"/>
  <c r="D65" i="7" s="1"/>
  <c r="D66" i="7" s="1"/>
  <c r="E5" i="7" s="1"/>
  <c r="E24" i="7" s="1"/>
  <c r="E66" i="7" s="1"/>
  <c r="F5" i="7" s="1"/>
  <c r="P49" i="7" l="1"/>
  <c r="H59" i="7"/>
  <c r="H65" i="7" s="1"/>
  <c r="P9" i="19"/>
  <c r="P10" i="19"/>
  <c r="P54" i="8"/>
  <c r="P59" i="8" s="1"/>
  <c r="D59" i="8"/>
  <c r="D65" i="8" s="1"/>
  <c r="P53" i="7"/>
  <c r="O59" i="7"/>
  <c r="P10" i="11"/>
  <c r="P10" i="18"/>
  <c r="P10" i="12"/>
  <c r="D14" i="11"/>
  <c r="P11" i="8"/>
  <c r="P12" i="8"/>
  <c r="P13" i="8"/>
  <c r="P12" i="12"/>
  <c r="P13" i="12"/>
  <c r="P12" i="11"/>
  <c r="P13" i="11"/>
  <c r="E14" i="8"/>
  <c r="P10" i="8"/>
  <c r="F24" i="7"/>
  <c r="F66" i="7" s="1"/>
  <c r="P24" i="7"/>
  <c r="P59" i="7" l="1"/>
  <c r="G5" i="7"/>
  <c r="G24" i="7" s="1"/>
  <c r="G66" i="7" s="1"/>
  <c r="H5" i="7" s="1"/>
  <c r="H24" i="7" s="1"/>
  <c r="H66" i="7" s="1"/>
  <c r="I5" i="7" s="1"/>
  <c r="I24" i="7" s="1"/>
  <c r="I66" i="7" s="1"/>
  <c r="J5" i="7" s="1"/>
  <c r="J24" i="7" s="1"/>
  <c r="J66" i="7" s="1"/>
  <c r="K5" i="7" s="1"/>
  <c r="K24" i="7" s="1"/>
  <c r="K66" i="7" s="1"/>
  <c r="L5" i="7" s="1"/>
  <c r="L24" i="7" s="1"/>
  <c r="L66" i="7" s="1"/>
  <c r="M5" i="7" s="1"/>
  <c r="M24" i="7" s="1"/>
  <c r="M66" i="7" s="1"/>
  <c r="N5" i="7" s="1"/>
  <c r="N24" i="7" s="1"/>
  <c r="N66" i="7" s="1"/>
  <c r="O5" i="7" s="1"/>
  <c r="O24" i="7" s="1"/>
  <c r="P11" i="11"/>
  <c r="E14" i="11"/>
  <c r="D14" i="12"/>
  <c r="P13" i="18"/>
  <c r="F14" i="11"/>
  <c r="F14" i="8"/>
  <c r="P64" i="7"/>
  <c r="O65" i="7"/>
  <c r="P65" i="7" l="1"/>
  <c r="P66" i="7" s="1"/>
  <c r="O66" i="7"/>
  <c r="P13" i="19"/>
  <c r="P12" i="18"/>
  <c r="P12" i="19"/>
  <c r="E14" i="12"/>
  <c r="G14" i="11"/>
  <c r="G14" i="8"/>
  <c r="D5" i="22" l="1"/>
  <c r="P5" i="22" s="1"/>
  <c r="F14" i="12"/>
  <c r="H14" i="11"/>
  <c r="H14" i="8"/>
  <c r="G14" i="12" l="1"/>
  <c r="I14" i="11"/>
  <c r="I14" i="8"/>
  <c r="H14" i="12" l="1"/>
  <c r="J14" i="11"/>
  <c r="J14" i="8"/>
  <c r="I14" i="12" l="1"/>
  <c r="K14" i="11"/>
  <c r="K14" i="8"/>
  <c r="J14" i="12" l="1"/>
  <c r="L14" i="11"/>
  <c r="L14" i="8"/>
  <c r="K14" i="12" l="1"/>
  <c r="M14" i="11"/>
  <c r="M14" i="8"/>
  <c r="L14" i="12" l="1"/>
  <c r="N14" i="11"/>
  <c r="P9" i="11"/>
  <c r="N14" i="8"/>
  <c r="M14" i="12" l="1"/>
  <c r="P9" i="18"/>
  <c r="P9" i="12"/>
  <c r="O14" i="11"/>
  <c r="O14" i="8"/>
  <c r="P9" i="8"/>
  <c r="P14" i="8" l="1"/>
  <c r="P14" i="11"/>
  <c r="O60" i="11" s="1"/>
  <c r="P60" i="11" s="1"/>
  <c r="N14" i="12"/>
  <c r="P64" i="8"/>
  <c r="P65" i="8" s="1"/>
  <c r="L59" i="11" l="1"/>
  <c r="L65" i="11" s="1"/>
  <c r="E59" i="11"/>
  <c r="E65" i="11" s="1"/>
  <c r="I59" i="11"/>
  <c r="I65" i="11" s="1"/>
  <c r="M59" i="11"/>
  <c r="M65" i="11" s="1"/>
  <c r="F59" i="11"/>
  <c r="F65" i="11" s="1"/>
  <c r="J59" i="11"/>
  <c r="J65" i="11" s="1"/>
  <c r="G59" i="11"/>
  <c r="G65" i="11" s="1"/>
  <c r="N59" i="11"/>
  <c r="N65" i="11" s="1"/>
  <c r="K59" i="11"/>
  <c r="K65" i="11" s="1"/>
  <c r="H59" i="11"/>
  <c r="H65" i="11" s="1"/>
  <c r="O65" i="8"/>
  <c r="P11" i="12"/>
  <c r="O14" i="12"/>
  <c r="P14" i="12" l="1"/>
  <c r="D14" i="19"/>
  <c r="D14" i="18"/>
  <c r="O59" i="11" l="1"/>
  <c r="E14" i="18"/>
  <c r="E14" i="19"/>
  <c r="F14" i="19" l="1"/>
  <c r="F14" i="18"/>
  <c r="G14" i="18" l="1"/>
  <c r="G14" i="19"/>
  <c r="H14" i="19" l="1"/>
  <c r="H14" i="18"/>
  <c r="I14" i="19" l="1"/>
  <c r="I14" i="18"/>
  <c r="J14" i="18" l="1"/>
  <c r="J14" i="19"/>
  <c r="K14" i="19" l="1"/>
  <c r="K14" i="18"/>
  <c r="L14" i="19" l="1"/>
  <c r="L14" i="18"/>
  <c r="M14" i="19" l="1"/>
  <c r="M14" i="18"/>
  <c r="N14" i="19" l="1"/>
  <c r="N14" i="18"/>
  <c r="O14" i="19" l="1"/>
  <c r="P11" i="19"/>
  <c r="O14" i="18"/>
  <c r="P11" i="18"/>
  <c r="P14" i="18" l="1"/>
  <c r="P14" i="19"/>
  <c r="P55" i="11" l="1"/>
  <c r="P55" i="12" l="1"/>
  <c r="P55" i="18" l="1"/>
  <c r="P55" i="19" l="1"/>
  <c r="D59" i="11" l="1"/>
  <c r="D65" i="11" s="1"/>
  <c r="P49" i="11"/>
  <c r="P59" i="11" s="1"/>
  <c r="P49" i="20" l="1"/>
  <c r="P49" i="21" l="1"/>
  <c r="E18" i="22" l="1"/>
  <c r="D23" i="22"/>
  <c r="D24" i="22" s="1"/>
  <c r="D66" i="22" s="1"/>
  <c r="E5" i="22" s="1"/>
  <c r="E23" i="22" l="1"/>
  <c r="E24" i="22" s="1"/>
  <c r="E66" i="22" s="1"/>
  <c r="F5" i="22" s="1"/>
  <c r="F18" i="22"/>
  <c r="G18" i="22" l="1"/>
  <c r="F23" i="22"/>
  <c r="F24" i="22" s="1"/>
  <c r="F66" i="22" s="1"/>
  <c r="G5" i="22" s="1"/>
  <c r="H18" i="22" l="1"/>
  <c r="G23" i="22"/>
  <c r="G24" i="22" s="1"/>
  <c r="G66" i="22" s="1"/>
  <c r="H5" i="22" s="1"/>
  <c r="I18" i="22" l="1"/>
  <c r="H23" i="22"/>
  <c r="H24" i="22" s="1"/>
  <c r="H66" i="22" s="1"/>
  <c r="I5" i="22" s="1"/>
  <c r="J18" i="22" l="1"/>
  <c r="I23" i="22"/>
  <c r="I24" i="22" s="1"/>
  <c r="I66" i="22" s="1"/>
  <c r="J5" i="22" s="1"/>
  <c r="K18" i="22" l="1"/>
  <c r="J23" i="22"/>
  <c r="J24" i="22" s="1"/>
  <c r="J66" i="22" s="1"/>
  <c r="K5" i="22" s="1"/>
  <c r="L18" i="22" l="1"/>
  <c r="K23" i="22"/>
  <c r="K24" i="22" s="1"/>
  <c r="K66" i="22" s="1"/>
  <c r="L5" i="22" s="1"/>
  <c r="M18" i="22" l="1"/>
  <c r="L23" i="22"/>
  <c r="L24" i="22" s="1"/>
  <c r="L66" i="22" s="1"/>
  <c r="M5" i="22" s="1"/>
  <c r="N18" i="22" l="1"/>
  <c r="M23" i="22"/>
  <c r="M24" i="22" s="1"/>
  <c r="M66" i="22" s="1"/>
  <c r="N5" i="22" s="1"/>
  <c r="O18" i="22" l="1"/>
  <c r="D18" i="8" s="1"/>
  <c r="N23" i="22"/>
  <c r="N24" i="22" s="1"/>
  <c r="N66" i="22" s="1"/>
  <c r="O5" i="22" s="1"/>
  <c r="E18" i="8" l="1"/>
  <c r="D23" i="8"/>
  <c r="O23" i="22"/>
  <c r="O24" i="22" s="1"/>
  <c r="O66" i="22" s="1"/>
  <c r="P18" i="22"/>
  <c r="P23" i="22" s="1"/>
  <c r="F18" i="8" l="1"/>
  <c r="E23" i="8"/>
  <c r="P24" i="22"/>
  <c r="P66" i="22" s="1"/>
  <c r="G18" i="8" l="1"/>
  <c r="F23" i="8"/>
  <c r="D5" i="8"/>
  <c r="H18" i="8" l="1"/>
  <c r="G23" i="8"/>
  <c r="P5" i="8"/>
  <c r="D24" i="8"/>
  <c r="D66" i="8" s="1"/>
  <c r="E5" i="8" s="1"/>
  <c r="E24" i="8" s="1"/>
  <c r="E66" i="8" s="1"/>
  <c r="F5" i="8" s="1"/>
  <c r="F24" i="8" s="1"/>
  <c r="F66" i="8" s="1"/>
  <c r="G5" i="8" s="1"/>
  <c r="G24" i="8" s="1"/>
  <c r="G66" i="8" s="1"/>
  <c r="H5" i="8" s="1"/>
  <c r="I18" i="8" l="1"/>
  <c r="H23" i="8"/>
  <c r="H24" i="8" s="1"/>
  <c r="H66" i="8" s="1"/>
  <c r="I5" i="8" s="1"/>
  <c r="J18" i="8" l="1"/>
  <c r="I23" i="8"/>
  <c r="I24" i="8" s="1"/>
  <c r="I66" i="8" s="1"/>
  <c r="J5" i="8" s="1"/>
  <c r="K18" i="8" l="1"/>
  <c r="J23" i="8"/>
  <c r="J24" i="8" s="1"/>
  <c r="J66" i="8" s="1"/>
  <c r="K5" i="8" s="1"/>
  <c r="K24" i="8" l="1"/>
  <c r="K66" i="8" s="1"/>
  <c r="L5" i="8" s="1"/>
  <c r="L18" i="8"/>
  <c r="K23" i="8"/>
  <c r="M18" i="8" l="1"/>
  <c r="L23" i="8"/>
  <c r="L24" i="8" s="1"/>
  <c r="L66" i="8" s="1"/>
  <c r="M5" i="8" s="1"/>
  <c r="N18" i="8" l="1"/>
  <c r="M23" i="8"/>
  <c r="M24" i="8" s="1"/>
  <c r="M66" i="8" s="1"/>
  <c r="N5" i="8" s="1"/>
  <c r="O18" i="8" l="1"/>
  <c r="N23" i="8"/>
  <c r="N24" i="8" s="1"/>
  <c r="N66" i="8" s="1"/>
  <c r="O5" i="8" s="1"/>
  <c r="D18" i="11" l="1"/>
  <c r="O23" i="8"/>
  <c r="O24" i="8" s="1"/>
  <c r="O66" i="8" s="1"/>
  <c r="P18" i="8"/>
  <c r="P23" i="8" s="1"/>
  <c r="P24" i="8" s="1"/>
  <c r="P66" i="8" s="1"/>
  <c r="D5" i="11" s="1"/>
  <c r="P5" i="11" l="1"/>
  <c r="E18" i="11"/>
  <c r="D23" i="11"/>
  <c r="D24" i="11" s="1"/>
  <c r="D66" i="11" s="1"/>
  <c r="E5" i="11" s="1"/>
  <c r="F18" i="11" l="1"/>
  <c r="E23" i="11"/>
  <c r="E24" i="11" s="1"/>
  <c r="E66" i="11" s="1"/>
  <c r="F5" i="11" s="1"/>
  <c r="G18" i="11" l="1"/>
  <c r="F23" i="11"/>
  <c r="F24" i="11" s="1"/>
  <c r="F66" i="11" s="1"/>
  <c r="G5" i="11" s="1"/>
  <c r="H18" i="11" l="1"/>
  <c r="G23" i="11"/>
  <c r="G24" i="11" s="1"/>
  <c r="G66" i="11" s="1"/>
  <c r="H5" i="11" s="1"/>
  <c r="I18" i="11" l="1"/>
  <c r="H23" i="11"/>
  <c r="H24" i="11" s="1"/>
  <c r="H66" i="11" s="1"/>
  <c r="I5" i="11" s="1"/>
  <c r="P49" i="25"/>
  <c r="J18" i="11" l="1"/>
  <c r="I23" i="11"/>
  <c r="I24" i="11" s="1"/>
  <c r="I66" i="11" s="1"/>
  <c r="J5" i="11" s="1"/>
  <c r="P49" i="27"/>
  <c r="K18" i="11" l="1"/>
  <c r="J23" i="11"/>
  <c r="J24" i="11" s="1"/>
  <c r="J66" i="11" s="1"/>
  <c r="K5" i="11" s="1"/>
  <c r="P49" i="28"/>
  <c r="L18" i="11" l="1"/>
  <c r="K23" i="11"/>
  <c r="K24" i="11" s="1"/>
  <c r="K66" i="11" s="1"/>
  <c r="L5" i="11" s="1"/>
  <c r="P49" i="31"/>
  <c r="M18" i="11" l="1"/>
  <c r="L23" i="11"/>
  <c r="L24" i="11" s="1"/>
  <c r="L66" i="11" s="1"/>
  <c r="M5" i="11" s="1"/>
  <c r="P49" i="32"/>
  <c r="N18" i="11" l="1"/>
  <c r="M23" i="11"/>
  <c r="M24" i="11" s="1"/>
  <c r="M66" i="11" s="1"/>
  <c r="N5" i="11" s="1"/>
  <c r="P49" i="33"/>
  <c r="N24" i="11" l="1"/>
  <c r="N66" i="11" s="1"/>
  <c r="O5" i="11" s="1"/>
  <c r="O18" i="11"/>
  <c r="N23" i="11"/>
  <c r="P49" i="34"/>
  <c r="D18" i="12" l="1"/>
  <c r="O23" i="11"/>
  <c r="O24" i="11" s="1"/>
  <c r="P18" i="11"/>
  <c r="P23" i="11" s="1"/>
  <c r="P49" i="35"/>
  <c r="O64" i="11" l="1"/>
  <c r="M53" i="12"/>
  <c r="G53" i="12"/>
  <c r="N53" i="12"/>
  <c r="D53" i="12"/>
  <c r="I53" i="12"/>
  <c r="J53" i="12"/>
  <c r="E53" i="12"/>
  <c r="F53" i="12"/>
  <c r="O53" i="12"/>
  <c r="L53" i="12"/>
  <c r="K53" i="12"/>
  <c r="H53" i="12"/>
  <c r="P24" i="11"/>
  <c r="E18" i="12"/>
  <c r="D23" i="12"/>
  <c r="P49" i="36"/>
  <c r="P53" i="12" l="1"/>
  <c r="F18" i="12"/>
  <c r="E23" i="12"/>
  <c r="P64" i="11"/>
  <c r="P65" i="11" s="1"/>
  <c r="P66" i="11" s="1"/>
  <c r="D5" i="12" s="1"/>
  <c r="O65" i="11"/>
  <c r="O66" i="11" s="1"/>
  <c r="P49" i="37"/>
  <c r="P5" i="12" l="1"/>
  <c r="D24" i="12"/>
  <c r="L49" i="12"/>
  <c r="L59" i="12" s="1"/>
  <c r="L65" i="12" s="1"/>
  <c r="D49" i="12"/>
  <c r="O49" i="12"/>
  <c r="O59" i="12" s="1"/>
  <c r="E49" i="12"/>
  <c r="E59" i="12" s="1"/>
  <c r="E65" i="12" s="1"/>
  <c r="G49" i="12"/>
  <c r="G59" i="12" s="1"/>
  <c r="G65" i="12" s="1"/>
  <c r="M49" i="12"/>
  <c r="M59" i="12" s="1"/>
  <c r="M65" i="12" s="1"/>
  <c r="H49" i="12"/>
  <c r="H59" i="12" s="1"/>
  <c r="H65" i="12" s="1"/>
  <c r="F49" i="12"/>
  <c r="F59" i="12" s="1"/>
  <c r="F65" i="12" s="1"/>
  <c r="K49" i="12"/>
  <c r="K59" i="12" s="1"/>
  <c r="K65" i="12" s="1"/>
  <c r="N49" i="12"/>
  <c r="N59" i="12" s="1"/>
  <c r="N65" i="12" s="1"/>
  <c r="I49" i="12"/>
  <c r="I59" i="12" s="1"/>
  <c r="I65" i="12" s="1"/>
  <c r="J49" i="12"/>
  <c r="J59" i="12" s="1"/>
  <c r="J65" i="12" s="1"/>
  <c r="G18" i="12"/>
  <c r="F23" i="12"/>
  <c r="P49" i="38"/>
  <c r="D59" i="12" l="1"/>
  <c r="D65" i="12" s="1"/>
  <c r="P49" i="12"/>
  <c r="P59" i="12" s="1"/>
  <c r="H18" i="12"/>
  <c r="G23" i="12"/>
  <c r="D66" i="12"/>
  <c r="E5" i="12" s="1"/>
  <c r="E24" i="12" s="1"/>
  <c r="E66" i="12" s="1"/>
  <c r="F5" i="12" s="1"/>
  <c r="F24" i="12" s="1"/>
  <c r="F66" i="12" s="1"/>
  <c r="G5" i="12" s="1"/>
  <c r="G24" i="12" s="1"/>
  <c r="G66" i="12" s="1"/>
  <c r="H5" i="12" s="1"/>
  <c r="P49" i="40"/>
  <c r="P49" i="41"/>
  <c r="P49" i="23"/>
  <c r="H24" i="12" l="1"/>
  <c r="H66" i="12" s="1"/>
  <c r="I5" i="12" s="1"/>
  <c r="I18" i="12"/>
  <c r="H23" i="12"/>
  <c r="J18" i="12" l="1"/>
  <c r="I23" i="12"/>
  <c r="I24" i="12" s="1"/>
  <c r="I66" i="12" s="1"/>
  <c r="J5" i="12" s="1"/>
  <c r="K18" i="12" l="1"/>
  <c r="J23" i="12"/>
  <c r="J24" i="12" s="1"/>
  <c r="J66" i="12" s="1"/>
  <c r="K5" i="12" s="1"/>
  <c r="L18" i="12" l="1"/>
  <c r="K23" i="12"/>
  <c r="K24" i="12" s="1"/>
  <c r="K66" i="12" s="1"/>
  <c r="L5" i="12" s="1"/>
  <c r="M18" i="12" l="1"/>
  <c r="L23" i="12"/>
  <c r="L24" i="12" s="1"/>
  <c r="L66" i="12" s="1"/>
  <c r="M5" i="12" s="1"/>
  <c r="N18" i="12" l="1"/>
  <c r="M23" i="12"/>
  <c r="M24" i="12" s="1"/>
  <c r="M66" i="12" s="1"/>
  <c r="N5" i="12" s="1"/>
  <c r="O18" i="12" l="1"/>
  <c r="N23" i="12"/>
  <c r="N24" i="12" s="1"/>
  <c r="N66" i="12" s="1"/>
  <c r="O5" i="12" s="1"/>
  <c r="D18" i="18" l="1"/>
  <c r="O23" i="12"/>
  <c r="O24" i="12" s="1"/>
  <c r="P18" i="12"/>
  <c r="P23" i="12" s="1"/>
  <c r="L53" i="18" l="1"/>
  <c r="F53" i="18"/>
  <c r="M53" i="18"/>
  <c r="K53" i="18"/>
  <c r="E53" i="18"/>
  <c r="H53" i="18"/>
  <c r="D53" i="18"/>
  <c r="I53" i="18"/>
  <c r="J53" i="18"/>
  <c r="G53" i="18"/>
  <c r="N53" i="18"/>
  <c r="O53" i="18"/>
  <c r="P24" i="12"/>
  <c r="O64" i="12"/>
  <c r="E18" i="18"/>
  <c r="D23" i="18"/>
  <c r="P53" i="18" l="1"/>
  <c r="F18" i="18"/>
  <c r="E23" i="18"/>
  <c r="P64" i="12"/>
  <c r="P65" i="12" s="1"/>
  <c r="O65" i="12"/>
  <c r="O66" i="12" s="1"/>
  <c r="P66" i="12"/>
  <c r="D5" i="18" s="1"/>
  <c r="D24" i="18" l="1"/>
  <c r="P5" i="18"/>
  <c r="G18" i="18"/>
  <c r="F23" i="18"/>
  <c r="F49" i="18"/>
  <c r="F59" i="18" s="1"/>
  <c r="F65" i="18" s="1"/>
  <c r="E49" i="18"/>
  <c r="E59" i="18" s="1"/>
  <c r="E65" i="18" s="1"/>
  <c r="J49" i="18"/>
  <c r="J59" i="18" s="1"/>
  <c r="J65" i="18" s="1"/>
  <c r="L49" i="18"/>
  <c r="L59" i="18" s="1"/>
  <c r="L65" i="18" s="1"/>
  <c r="D49" i="18"/>
  <c r="O49" i="18"/>
  <c r="O59" i="18" s="1"/>
  <c r="H49" i="18"/>
  <c r="H59" i="18" s="1"/>
  <c r="H65" i="18" s="1"/>
  <c r="M49" i="18"/>
  <c r="M59" i="18" s="1"/>
  <c r="M65" i="18" s="1"/>
  <c r="K49" i="18"/>
  <c r="K59" i="18" s="1"/>
  <c r="K65" i="18" s="1"/>
  <c r="G49" i="18"/>
  <c r="G59" i="18" s="1"/>
  <c r="G65" i="18" s="1"/>
  <c r="I49" i="18"/>
  <c r="I59" i="18" s="1"/>
  <c r="I65" i="18" s="1"/>
  <c r="N49" i="18"/>
  <c r="N59" i="18" s="1"/>
  <c r="N65" i="18" s="1"/>
  <c r="D66" i="18" l="1"/>
  <c r="E5" i="18" s="1"/>
  <c r="E24" i="18" s="1"/>
  <c r="E66" i="18" s="1"/>
  <c r="F5" i="18" s="1"/>
  <c r="F24" i="18" s="1"/>
  <c r="F66" i="18" s="1"/>
  <c r="G5" i="18" s="1"/>
  <c r="G24" i="18" s="1"/>
  <c r="G66" i="18" s="1"/>
  <c r="H5" i="18" s="1"/>
  <c r="H18" i="18"/>
  <c r="G23" i="18"/>
  <c r="D59" i="18"/>
  <c r="D65" i="18" s="1"/>
  <c r="P49" i="18"/>
  <c r="P59" i="18" s="1"/>
  <c r="I18" i="18" l="1"/>
  <c r="H23" i="18"/>
  <c r="H24" i="18" s="1"/>
  <c r="H66" i="18" s="1"/>
  <c r="I5" i="18" s="1"/>
  <c r="J18" i="18" l="1"/>
  <c r="I23" i="18"/>
  <c r="I24" i="18" s="1"/>
  <c r="I66" i="18" s="1"/>
  <c r="J5" i="18" s="1"/>
  <c r="K18" i="18" l="1"/>
  <c r="J23" i="18"/>
  <c r="J24" i="18" s="1"/>
  <c r="J66" i="18" s="1"/>
  <c r="K5" i="18" s="1"/>
  <c r="L18" i="18" l="1"/>
  <c r="K23" i="18"/>
  <c r="K24" i="18" s="1"/>
  <c r="K66" i="18" s="1"/>
  <c r="L5" i="18" s="1"/>
  <c r="M18" i="18" l="1"/>
  <c r="L23" i="18"/>
  <c r="L24" i="18" s="1"/>
  <c r="L66" i="18" s="1"/>
  <c r="M5" i="18" s="1"/>
  <c r="N18" i="18" l="1"/>
  <c r="M23" i="18"/>
  <c r="M24" i="18" s="1"/>
  <c r="M66" i="18" s="1"/>
  <c r="N5" i="18" s="1"/>
  <c r="O18" i="18" l="1"/>
  <c r="N23" i="18"/>
  <c r="N24" i="18" s="1"/>
  <c r="N66" i="18" s="1"/>
  <c r="O5" i="18" s="1"/>
  <c r="D18" i="45" l="1"/>
  <c r="D18" i="42"/>
  <c r="D18" i="44"/>
  <c r="D18" i="23"/>
  <c r="D18" i="43"/>
  <c r="D18" i="21"/>
  <c r="D18" i="41"/>
  <c r="D18" i="40"/>
  <c r="D18" i="20"/>
  <c r="D18" i="37"/>
  <c r="D18" i="28"/>
  <c r="D18" i="26"/>
  <c r="D18" i="38"/>
  <c r="D18" i="34"/>
  <c r="D18" i="30"/>
  <c r="D18" i="36"/>
  <c r="D18" i="33"/>
  <c r="D18" i="27"/>
  <c r="D18" i="32"/>
  <c r="D18" i="31"/>
  <c r="D18" i="35"/>
  <c r="D18" i="29"/>
  <c r="D18" i="25"/>
  <c r="D18" i="24"/>
  <c r="D18" i="19"/>
  <c r="O23" i="18"/>
  <c r="O24" i="18" s="1"/>
  <c r="P18" i="18"/>
  <c r="P23" i="18" s="1"/>
  <c r="E18" i="25" l="1"/>
  <c r="D23" i="25"/>
  <c r="E18" i="30"/>
  <c r="D23" i="30"/>
  <c r="E18" i="41"/>
  <c r="D23" i="41"/>
  <c r="E18" i="34"/>
  <c r="D23" i="34"/>
  <c r="E18" i="38"/>
  <c r="D23" i="38"/>
  <c r="E18" i="43"/>
  <c r="D23" i="43"/>
  <c r="E18" i="21"/>
  <c r="D23" i="21"/>
  <c r="E18" i="31"/>
  <c r="D23" i="31"/>
  <c r="E18" i="26"/>
  <c r="D23" i="26"/>
  <c r="E18" i="23"/>
  <c r="D23" i="23"/>
  <c r="G53" i="19"/>
  <c r="J53" i="19"/>
  <c r="K53" i="19"/>
  <c r="N53" i="19"/>
  <c r="I53" i="19"/>
  <c r="F53" i="19"/>
  <c r="H53" i="19"/>
  <c r="O53" i="19"/>
  <c r="M53" i="19"/>
  <c r="L53" i="19"/>
  <c r="D53" i="19"/>
  <c r="E53" i="19"/>
  <c r="P24" i="18"/>
  <c r="O64" i="18"/>
  <c r="E18" i="32"/>
  <c r="D23" i="32"/>
  <c r="E18" i="28"/>
  <c r="D23" i="28"/>
  <c r="E18" i="44"/>
  <c r="D23" i="44"/>
  <c r="E18" i="29"/>
  <c r="D23" i="29"/>
  <c r="E18" i="35"/>
  <c r="D23" i="35"/>
  <c r="E18" i="33"/>
  <c r="D23" i="33"/>
  <c r="E18" i="27"/>
  <c r="D23" i="27"/>
  <c r="E18" i="37"/>
  <c r="D23" i="37"/>
  <c r="E18" i="42"/>
  <c r="D23" i="42"/>
  <c r="E18" i="19"/>
  <c r="D23" i="19"/>
  <c r="E18" i="20"/>
  <c r="D23" i="20"/>
  <c r="E18" i="45"/>
  <c r="D23" i="45"/>
  <c r="E18" i="24"/>
  <c r="D23" i="24"/>
  <c r="E18" i="36"/>
  <c r="D23" i="36"/>
  <c r="E18" i="40"/>
  <c r="D23" i="40"/>
  <c r="F18" i="20" l="1"/>
  <c r="E23" i="20"/>
  <c r="F18" i="41"/>
  <c r="E23" i="41"/>
  <c r="F18" i="31"/>
  <c r="E23" i="31"/>
  <c r="F18" i="38"/>
  <c r="E23" i="38"/>
  <c r="F18" i="35"/>
  <c r="E23" i="35"/>
  <c r="F18" i="24"/>
  <c r="E23" i="24"/>
  <c r="F18" i="40"/>
  <c r="E23" i="40"/>
  <c r="F18" i="19"/>
  <c r="E23" i="19"/>
  <c r="F18" i="28"/>
  <c r="E23" i="28"/>
  <c r="F18" i="23"/>
  <c r="E23" i="23"/>
  <c r="F18" i="30"/>
  <c r="E23" i="30"/>
  <c r="F18" i="21"/>
  <c r="E23" i="21"/>
  <c r="F18" i="29"/>
  <c r="E23" i="29"/>
  <c r="P53" i="19"/>
  <c r="F18" i="34"/>
  <c r="E23" i="34"/>
  <c r="F18" i="44"/>
  <c r="E23" i="44"/>
  <c r="F18" i="27"/>
  <c r="E23" i="27"/>
  <c r="F18" i="36"/>
  <c r="E23" i="36"/>
  <c r="F18" i="26"/>
  <c r="E23" i="26"/>
  <c r="F18" i="25"/>
  <c r="E23" i="25"/>
  <c r="F18" i="37"/>
  <c r="E23" i="37"/>
  <c r="F18" i="45"/>
  <c r="E23" i="45"/>
  <c r="F18" i="42"/>
  <c r="E23" i="42"/>
  <c r="F18" i="32"/>
  <c r="E23" i="32"/>
  <c r="F18" i="33"/>
  <c r="E23" i="33"/>
  <c r="P64" i="18"/>
  <c r="P65" i="18" s="1"/>
  <c r="O65" i="18"/>
  <c r="O66" i="18" s="1"/>
  <c r="F18" i="43"/>
  <c r="E23" i="43"/>
  <c r="G18" i="30" l="1"/>
  <c r="F23" i="30"/>
  <c r="G18" i="40"/>
  <c r="F23" i="40"/>
  <c r="G18" i="33"/>
  <c r="F23" i="33"/>
  <c r="G18" i="31"/>
  <c r="F23" i="31"/>
  <c r="L49" i="19"/>
  <c r="L59" i="19" s="1"/>
  <c r="L65" i="19" s="1"/>
  <c r="G49" i="19"/>
  <c r="G59" i="19" s="1"/>
  <c r="G65" i="19" s="1"/>
  <c r="D49" i="19"/>
  <c r="F49" i="19"/>
  <c r="F59" i="19" s="1"/>
  <c r="F65" i="19" s="1"/>
  <c r="I49" i="19"/>
  <c r="I59" i="19" s="1"/>
  <c r="I65" i="19" s="1"/>
  <c r="O49" i="19"/>
  <c r="O59" i="19" s="1"/>
  <c r="H49" i="19"/>
  <c r="H59" i="19" s="1"/>
  <c r="H65" i="19" s="1"/>
  <c r="J49" i="19"/>
  <c r="J59" i="19" s="1"/>
  <c r="J65" i="19" s="1"/>
  <c r="N49" i="19"/>
  <c r="N59" i="19" s="1"/>
  <c r="N65" i="19" s="1"/>
  <c r="E49" i="19"/>
  <c r="E59" i="19" s="1"/>
  <c r="E65" i="19" s="1"/>
  <c r="K49" i="19"/>
  <c r="K59" i="19" s="1"/>
  <c r="K65" i="19" s="1"/>
  <c r="M49" i="19"/>
  <c r="M59" i="19" s="1"/>
  <c r="M65" i="19" s="1"/>
  <c r="G18" i="34"/>
  <c r="F23" i="34"/>
  <c r="G18" i="23"/>
  <c r="F23" i="23"/>
  <c r="G18" i="24"/>
  <c r="F23" i="24"/>
  <c r="G18" i="38"/>
  <c r="F23" i="38"/>
  <c r="G18" i="26"/>
  <c r="F23" i="26"/>
  <c r="G18" i="36"/>
  <c r="F23" i="36"/>
  <c r="G18" i="41"/>
  <c r="F23" i="41"/>
  <c r="G18" i="42"/>
  <c r="F23" i="42"/>
  <c r="G18" i="45"/>
  <c r="F23" i="45"/>
  <c r="G18" i="37"/>
  <c r="F23" i="37"/>
  <c r="G18" i="29"/>
  <c r="F23" i="29"/>
  <c r="G18" i="28"/>
  <c r="F23" i="28"/>
  <c r="G18" i="35"/>
  <c r="F23" i="35"/>
  <c r="G18" i="44"/>
  <c r="F23" i="44"/>
  <c r="G18" i="32"/>
  <c r="F23" i="32"/>
  <c r="G18" i="27"/>
  <c r="F23" i="27"/>
  <c r="P66" i="18"/>
  <c r="D5" i="19" s="1"/>
  <c r="G18" i="20"/>
  <c r="F23" i="20"/>
  <c r="G18" i="43"/>
  <c r="F23" i="43"/>
  <c r="G18" i="25"/>
  <c r="F23" i="25"/>
  <c r="G18" i="21"/>
  <c r="F23" i="21"/>
  <c r="G18" i="19"/>
  <c r="F23" i="19"/>
  <c r="H18" i="42" l="1"/>
  <c r="G23" i="42"/>
  <c r="H18" i="23"/>
  <c r="G23" i="23"/>
  <c r="H18" i="31"/>
  <c r="G23" i="31"/>
  <c r="H18" i="30"/>
  <c r="G23" i="30"/>
  <c r="H18" i="32"/>
  <c r="G23" i="32"/>
  <c r="H18" i="26"/>
  <c r="G23" i="26"/>
  <c r="H18" i="44"/>
  <c r="G23" i="44"/>
  <c r="H18" i="29"/>
  <c r="G23" i="29"/>
  <c r="P5" i="19"/>
  <c r="D24" i="19"/>
  <c r="H18" i="38"/>
  <c r="G23" i="38"/>
  <c r="H18" i="34"/>
  <c r="G23" i="34"/>
  <c r="H18" i="21"/>
  <c r="G23" i="21"/>
  <c r="H18" i="25"/>
  <c r="G23" i="25"/>
  <c r="H18" i="35"/>
  <c r="G23" i="35"/>
  <c r="H18" i="37"/>
  <c r="G23" i="37"/>
  <c r="H18" i="41"/>
  <c r="G23" i="41"/>
  <c r="H18" i="33"/>
  <c r="G23" i="33"/>
  <c r="H18" i="43"/>
  <c r="G23" i="43"/>
  <c r="H18" i="27"/>
  <c r="G23" i="27"/>
  <c r="P49" i="19"/>
  <c r="P59" i="19" s="1"/>
  <c r="D59" i="19"/>
  <c r="D65" i="19" s="1"/>
  <c r="H18" i="19"/>
  <c r="G23" i="19"/>
  <c r="H18" i="45"/>
  <c r="G23" i="45"/>
  <c r="H18" i="20"/>
  <c r="G23" i="20"/>
  <c r="H18" i="36"/>
  <c r="G23" i="36"/>
  <c r="H18" i="24"/>
  <c r="G23" i="24"/>
  <c r="H18" i="28"/>
  <c r="G23" i="28"/>
  <c r="H18" i="40"/>
  <c r="G23" i="40"/>
  <c r="I18" i="36" l="1"/>
  <c r="H23" i="36"/>
  <c r="I18" i="37"/>
  <c r="H23" i="37"/>
  <c r="I18" i="34"/>
  <c r="H23" i="34"/>
  <c r="I18" i="44"/>
  <c r="H23" i="44"/>
  <c r="D66" i="19"/>
  <c r="E5" i="19" s="1"/>
  <c r="E24" i="19" s="1"/>
  <c r="E66" i="19" s="1"/>
  <c r="F5" i="19" s="1"/>
  <c r="F24" i="19" s="1"/>
  <c r="F66" i="19" s="1"/>
  <c r="G5" i="19" s="1"/>
  <c r="G24" i="19" s="1"/>
  <c r="G66" i="19" s="1"/>
  <c r="H5" i="19" s="1"/>
  <c r="I18" i="26"/>
  <c r="H23" i="26"/>
  <c r="I18" i="19"/>
  <c r="H23" i="19"/>
  <c r="I18" i="38"/>
  <c r="H23" i="38"/>
  <c r="I18" i="31"/>
  <c r="H23" i="31"/>
  <c r="I18" i="25"/>
  <c r="H23" i="25"/>
  <c r="I18" i="23"/>
  <c r="H23" i="23"/>
  <c r="I18" i="35"/>
  <c r="H23" i="35"/>
  <c r="I18" i="32"/>
  <c r="H23" i="32"/>
  <c r="I18" i="33"/>
  <c r="H23" i="33"/>
  <c r="I18" i="24"/>
  <c r="H23" i="24"/>
  <c r="I18" i="41"/>
  <c r="H23" i="41"/>
  <c r="I18" i="21"/>
  <c r="H23" i="21"/>
  <c r="I18" i="29"/>
  <c r="H23" i="29"/>
  <c r="I18" i="42"/>
  <c r="H23" i="42"/>
  <c r="I18" i="43"/>
  <c r="H23" i="43"/>
  <c r="I18" i="28"/>
  <c r="H23" i="28"/>
  <c r="I18" i="20"/>
  <c r="H23" i="20"/>
  <c r="I18" i="27"/>
  <c r="H23" i="27"/>
  <c r="I18" i="40"/>
  <c r="H23" i="40"/>
  <c r="I18" i="45"/>
  <c r="H23" i="45"/>
  <c r="I18" i="30"/>
  <c r="H23" i="30"/>
  <c r="H24" i="19" l="1"/>
  <c r="H66" i="19" s="1"/>
  <c r="I5" i="19" s="1"/>
  <c r="I24" i="19" s="1"/>
  <c r="I66" i="19" s="1"/>
  <c r="J5" i="19" s="1"/>
  <c r="J18" i="30"/>
  <c r="I23" i="30"/>
  <c r="J18" i="21"/>
  <c r="I23" i="21"/>
  <c r="J18" i="33"/>
  <c r="I23" i="33"/>
  <c r="J18" i="38"/>
  <c r="I23" i="38"/>
  <c r="J18" i="27"/>
  <c r="I23" i="27"/>
  <c r="J18" i="41"/>
  <c r="I23" i="41"/>
  <c r="J18" i="32"/>
  <c r="I23" i="32"/>
  <c r="J18" i="19"/>
  <c r="I23" i="19"/>
  <c r="J18" i="34"/>
  <c r="I23" i="34"/>
  <c r="J18" i="43"/>
  <c r="I23" i="43"/>
  <c r="J18" i="25"/>
  <c r="I23" i="25"/>
  <c r="J18" i="45"/>
  <c r="I23" i="45"/>
  <c r="J18" i="42"/>
  <c r="I23" i="42"/>
  <c r="J18" i="20"/>
  <c r="I23" i="20"/>
  <c r="J18" i="35"/>
  <c r="I23" i="35"/>
  <c r="J18" i="26"/>
  <c r="I23" i="26"/>
  <c r="J18" i="37"/>
  <c r="I23" i="37"/>
  <c r="J18" i="24"/>
  <c r="I23" i="24"/>
  <c r="J18" i="31"/>
  <c r="I23" i="31"/>
  <c r="J18" i="23"/>
  <c r="I23" i="23"/>
  <c r="J18" i="36"/>
  <c r="I23" i="36"/>
  <c r="J18" i="40"/>
  <c r="I23" i="40"/>
  <c r="J18" i="29"/>
  <c r="I23" i="29"/>
  <c r="J18" i="28"/>
  <c r="I23" i="28"/>
  <c r="J18" i="44"/>
  <c r="I23" i="44"/>
  <c r="K18" i="28" l="1"/>
  <c r="J23" i="28"/>
  <c r="K18" i="37"/>
  <c r="J23" i="37"/>
  <c r="K18" i="20"/>
  <c r="J23" i="20"/>
  <c r="K18" i="32"/>
  <c r="J23" i="32"/>
  <c r="K18" i="33"/>
  <c r="J23" i="33"/>
  <c r="K18" i="43"/>
  <c r="J23" i="43"/>
  <c r="K18" i="23"/>
  <c r="J23" i="23"/>
  <c r="K18" i="44"/>
  <c r="J23" i="44"/>
  <c r="K18" i="40"/>
  <c r="J23" i="40"/>
  <c r="K18" i="26"/>
  <c r="J23" i="26"/>
  <c r="K18" i="42"/>
  <c r="J23" i="42"/>
  <c r="K18" i="34"/>
  <c r="J23" i="34"/>
  <c r="K18" i="41"/>
  <c r="J23" i="41"/>
  <c r="K18" i="21"/>
  <c r="J23" i="21"/>
  <c r="K18" i="29"/>
  <c r="J23" i="29"/>
  <c r="K18" i="31"/>
  <c r="J23" i="31"/>
  <c r="K18" i="35"/>
  <c r="J23" i="35"/>
  <c r="K18" i="45"/>
  <c r="J23" i="45"/>
  <c r="K18" i="27"/>
  <c r="J23" i="27"/>
  <c r="K18" i="30"/>
  <c r="J23" i="30"/>
  <c r="K18" i="24"/>
  <c r="J23" i="24"/>
  <c r="K18" i="19"/>
  <c r="J23" i="19"/>
  <c r="J24" i="19" s="1"/>
  <c r="J66" i="19" s="1"/>
  <c r="K5" i="19" s="1"/>
  <c r="K18" i="36"/>
  <c r="J23" i="36"/>
  <c r="K18" i="25"/>
  <c r="J23" i="25"/>
  <c r="K18" i="38"/>
  <c r="J23" i="38"/>
  <c r="L18" i="35" l="1"/>
  <c r="K23" i="35"/>
  <c r="L18" i="26"/>
  <c r="K23" i="26"/>
  <c r="L18" i="43"/>
  <c r="K23" i="43"/>
  <c r="L18" i="37"/>
  <c r="K23" i="37"/>
  <c r="L18" i="21"/>
  <c r="K23" i="21"/>
  <c r="L18" i="30"/>
  <c r="K23" i="30"/>
  <c r="L18" i="41"/>
  <c r="K23" i="41"/>
  <c r="L18" i="36"/>
  <c r="K23" i="36"/>
  <c r="L18" i="31"/>
  <c r="K23" i="31"/>
  <c r="L18" i="40"/>
  <c r="K23" i="40"/>
  <c r="L18" i="33"/>
  <c r="K23" i="33"/>
  <c r="L18" i="25"/>
  <c r="K23" i="25"/>
  <c r="L18" i="27"/>
  <c r="K23" i="27"/>
  <c r="L18" i="34"/>
  <c r="K23" i="34"/>
  <c r="L18" i="28"/>
  <c r="K23" i="28"/>
  <c r="L18" i="24"/>
  <c r="K23" i="24"/>
  <c r="L18" i="44"/>
  <c r="K23" i="44"/>
  <c r="L18" i="32"/>
  <c r="K23" i="32"/>
  <c r="L18" i="19"/>
  <c r="K23" i="19"/>
  <c r="K24" i="19" s="1"/>
  <c r="K66" i="19" s="1"/>
  <c r="L5" i="19" s="1"/>
  <c r="L18" i="29"/>
  <c r="K23" i="29"/>
  <c r="L18" i="38"/>
  <c r="K23" i="38"/>
  <c r="L18" i="45"/>
  <c r="K23" i="45"/>
  <c r="L18" i="42"/>
  <c r="K23" i="42"/>
  <c r="L18" i="23"/>
  <c r="K23" i="23"/>
  <c r="L18" i="20"/>
  <c r="K23" i="20"/>
  <c r="M18" i="19" l="1"/>
  <c r="L23" i="19"/>
  <c r="L24" i="19" s="1"/>
  <c r="L66" i="19" s="1"/>
  <c r="M5" i="19" s="1"/>
  <c r="M18" i="28"/>
  <c r="L23" i="28"/>
  <c r="M18" i="33"/>
  <c r="L23" i="33"/>
  <c r="M18" i="32"/>
  <c r="L23" i="32"/>
  <c r="M18" i="34"/>
  <c r="L23" i="34"/>
  <c r="M18" i="40"/>
  <c r="L23" i="40"/>
  <c r="M18" i="30"/>
  <c r="L23" i="30"/>
  <c r="M18" i="26"/>
  <c r="L23" i="26"/>
  <c r="M18" i="45"/>
  <c r="L23" i="45"/>
  <c r="M18" i="41"/>
  <c r="L23" i="41"/>
  <c r="M18" i="23"/>
  <c r="L23" i="23"/>
  <c r="M18" i="38"/>
  <c r="L23" i="38"/>
  <c r="M18" i="44"/>
  <c r="L23" i="44"/>
  <c r="M18" i="27"/>
  <c r="L23" i="27"/>
  <c r="M18" i="31"/>
  <c r="L23" i="31"/>
  <c r="M18" i="21"/>
  <c r="L23" i="21"/>
  <c r="M18" i="35"/>
  <c r="L23" i="35"/>
  <c r="M18" i="20"/>
  <c r="L23" i="20"/>
  <c r="M18" i="24"/>
  <c r="L23" i="24"/>
  <c r="M18" i="25"/>
  <c r="L23" i="25"/>
  <c r="M18" i="36"/>
  <c r="L23" i="36"/>
  <c r="M18" i="43"/>
  <c r="L23" i="43"/>
  <c r="M18" i="29"/>
  <c r="L23" i="29"/>
  <c r="M18" i="42"/>
  <c r="L23" i="42"/>
  <c r="M18" i="37"/>
  <c r="L23" i="37"/>
  <c r="N18" i="29" l="1"/>
  <c r="M23" i="29"/>
  <c r="N18" i="32"/>
  <c r="M23" i="32"/>
  <c r="N18" i="24"/>
  <c r="M23" i="24"/>
  <c r="N18" i="33"/>
  <c r="M23" i="33"/>
  <c r="N18" i="31"/>
  <c r="M23" i="31"/>
  <c r="N18" i="41"/>
  <c r="M23" i="41"/>
  <c r="N18" i="23"/>
  <c r="M23" i="23"/>
  <c r="N18" i="27"/>
  <c r="M23" i="27"/>
  <c r="N18" i="40"/>
  <c r="M23" i="40"/>
  <c r="N18" i="28"/>
  <c r="M23" i="28"/>
  <c r="N18" i="43"/>
  <c r="M23" i="43"/>
  <c r="N18" i="36"/>
  <c r="M23" i="36"/>
  <c r="N18" i="35"/>
  <c r="M23" i="35"/>
  <c r="N18" i="44"/>
  <c r="M23" i="44"/>
  <c r="N18" i="45"/>
  <c r="M23" i="45"/>
  <c r="N18" i="34"/>
  <c r="M23" i="34"/>
  <c r="N18" i="19"/>
  <c r="M23" i="19"/>
  <c r="M24" i="19" s="1"/>
  <c r="M66" i="19" s="1"/>
  <c r="N5" i="19" s="1"/>
  <c r="N18" i="30"/>
  <c r="M23" i="30"/>
  <c r="N18" i="37"/>
  <c r="M23" i="37"/>
  <c r="N18" i="20"/>
  <c r="M23" i="20"/>
  <c r="N18" i="42"/>
  <c r="M23" i="42"/>
  <c r="N18" i="25"/>
  <c r="M23" i="25"/>
  <c r="N18" i="21"/>
  <c r="M23" i="21"/>
  <c r="N18" i="38"/>
  <c r="M23" i="38"/>
  <c r="N18" i="26"/>
  <c r="M23" i="26"/>
  <c r="O18" i="21" l="1"/>
  <c r="N23" i="21"/>
  <c r="O18" i="37"/>
  <c r="N23" i="37"/>
  <c r="O18" i="38"/>
  <c r="N23" i="38"/>
  <c r="O18" i="20"/>
  <c r="N23" i="20"/>
  <c r="O18" i="34"/>
  <c r="N23" i="34"/>
  <c r="O18" i="36"/>
  <c r="N23" i="36"/>
  <c r="O18" i="27"/>
  <c r="N23" i="27"/>
  <c r="O18" i="33"/>
  <c r="N23" i="33"/>
  <c r="O18" i="24"/>
  <c r="N23" i="24"/>
  <c r="O18" i="25"/>
  <c r="N23" i="25"/>
  <c r="O18" i="30"/>
  <c r="N23" i="30"/>
  <c r="O18" i="44"/>
  <c r="N23" i="44"/>
  <c r="O18" i="28"/>
  <c r="N23" i="28"/>
  <c r="O18" i="41"/>
  <c r="N23" i="41"/>
  <c r="O18" i="32"/>
  <c r="N23" i="32"/>
  <c r="O18" i="43"/>
  <c r="N23" i="43"/>
  <c r="O18" i="45"/>
  <c r="N23" i="45"/>
  <c r="O18" i="23"/>
  <c r="N23" i="23"/>
  <c r="O18" i="26"/>
  <c r="N23" i="26"/>
  <c r="O18" i="42"/>
  <c r="N23" i="42"/>
  <c r="O18" i="19"/>
  <c r="N23" i="19"/>
  <c r="N24" i="19" s="1"/>
  <c r="N66" i="19" s="1"/>
  <c r="O5" i="19" s="1"/>
  <c r="O18" i="35"/>
  <c r="N23" i="35"/>
  <c r="O18" i="40"/>
  <c r="O23" i="40" s="1"/>
  <c r="N23" i="40"/>
  <c r="P18" i="40"/>
  <c r="P23" i="40" s="1"/>
  <c r="O18" i="31"/>
  <c r="N23" i="31"/>
  <c r="O18" i="29"/>
  <c r="N23" i="29"/>
  <c r="O23" i="42" l="1"/>
  <c r="P18" i="42"/>
  <c r="P23" i="42" s="1"/>
  <c r="O23" i="43"/>
  <c r="P18" i="43"/>
  <c r="P23" i="43" s="1"/>
  <c r="O23" i="44"/>
  <c r="P18" i="44"/>
  <c r="P23" i="44" s="1"/>
  <c r="O23" i="33"/>
  <c r="P18" i="33"/>
  <c r="P23" i="33" s="1"/>
  <c r="O23" i="20"/>
  <c r="P18" i="20"/>
  <c r="P23" i="20" s="1"/>
  <c r="O23" i="38"/>
  <c r="P18" i="38"/>
  <c r="P23" i="38" s="1"/>
  <c r="O23" i="26"/>
  <c r="P18" i="26"/>
  <c r="P23" i="26" s="1"/>
  <c r="O23" i="35"/>
  <c r="P18" i="35"/>
  <c r="P23" i="35" s="1"/>
  <c r="O23" i="41"/>
  <c r="P18" i="41"/>
  <c r="P23" i="41" s="1"/>
  <c r="O23" i="25"/>
  <c r="P18" i="25"/>
  <c r="P23" i="25" s="1"/>
  <c r="O23" i="36"/>
  <c r="P18" i="36"/>
  <c r="P23" i="36" s="1"/>
  <c r="O23" i="37"/>
  <c r="P18" i="37"/>
  <c r="P23" i="37" s="1"/>
  <c r="O23" i="30"/>
  <c r="P18" i="30"/>
  <c r="P23" i="30" s="1"/>
  <c r="O23" i="23"/>
  <c r="P18" i="23"/>
  <c r="P23" i="23" s="1"/>
  <c r="O23" i="29"/>
  <c r="P18" i="29"/>
  <c r="P23" i="29" s="1"/>
  <c r="O23" i="32"/>
  <c r="P18" i="32"/>
  <c r="P23" i="32" s="1"/>
  <c r="O23" i="27"/>
  <c r="P18" i="27"/>
  <c r="P23" i="27" s="1"/>
  <c r="O23" i="19"/>
  <c r="O24" i="19" s="1"/>
  <c r="P18" i="19"/>
  <c r="P23" i="19" s="1"/>
  <c r="O23" i="45"/>
  <c r="P18" i="45"/>
  <c r="P23" i="45" s="1"/>
  <c r="O23" i="28"/>
  <c r="P18" i="28"/>
  <c r="P23" i="28" s="1"/>
  <c r="O23" i="24"/>
  <c r="P18" i="24"/>
  <c r="P23" i="24" s="1"/>
  <c r="O23" i="34"/>
  <c r="P18" i="34"/>
  <c r="P23" i="34" s="1"/>
  <c r="O23" i="21"/>
  <c r="P18" i="21"/>
  <c r="P23" i="21" s="1"/>
  <c r="O23" i="31"/>
  <c r="P18" i="31"/>
  <c r="P23" i="31" s="1"/>
  <c r="L53" i="20" l="1"/>
  <c r="L59" i="20" s="1"/>
  <c r="L65" i="20" s="1"/>
  <c r="N53" i="20"/>
  <c r="N59" i="20" s="1"/>
  <c r="N65" i="20" s="1"/>
  <c r="D53" i="20"/>
  <c r="F53" i="20"/>
  <c r="F59" i="20" s="1"/>
  <c r="F65" i="20" s="1"/>
  <c r="K53" i="20"/>
  <c r="K59" i="20" s="1"/>
  <c r="K65" i="20" s="1"/>
  <c r="M53" i="20"/>
  <c r="M59" i="20" s="1"/>
  <c r="M65" i="20" s="1"/>
  <c r="J53" i="20"/>
  <c r="J59" i="20" s="1"/>
  <c r="J65" i="20" s="1"/>
  <c r="H53" i="20"/>
  <c r="H59" i="20" s="1"/>
  <c r="H65" i="20" s="1"/>
  <c r="O53" i="20"/>
  <c r="O59" i="20" s="1"/>
  <c r="G53" i="20"/>
  <c r="G59" i="20" s="1"/>
  <c r="G65" i="20" s="1"/>
  <c r="E53" i="20"/>
  <c r="E59" i="20" s="1"/>
  <c r="E65" i="20" s="1"/>
  <c r="I53" i="20"/>
  <c r="I59" i="20" s="1"/>
  <c r="I65" i="20" s="1"/>
  <c r="P24" i="19"/>
  <c r="O64" i="19"/>
  <c r="P53" i="20" l="1"/>
  <c r="P59" i="20" s="1"/>
  <c r="D59" i="20"/>
  <c r="D65" i="20" s="1"/>
  <c r="P64" i="19"/>
  <c r="P65" i="19" s="1"/>
  <c r="P66" i="19" s="1"/>
  <c r="D5" i="20" s="1"/>
  <c r="O65" i="19"/>
  <c r="O66" i="19" s="1"/>
  <c r="D24" i="20" l="1"/>
  <c r="D66" i="20" s="1"/>
  <c r="E5" i="20" s="1"/>
  <c r="E24" i="20" s="1"/>
  <c r="E66" i="20" s="1"/>
  <c r="F5" i="20" s="1"/>
  <c r="F24" i="20" s="1"/>
  <c r="F66" i="20" s="1"/>
  <c r="G5" i="20" s="1"/>
  <c r="G24" i="20" s="1"/>
  <c r="G66" i="20" s="1"/>
  <c r="H5" i="20" s="1"/>
  <c r="H24" i="20" s="1"/>
  <c r="H66" i="20" s="1"/>
  <c r="I5" i="20" s="1"/>
  <c r="I24" i="20" s="1"/>
  <c r="I66" i="20" s="1"/>
  <c r="J5" i="20" s="1"/>
  <c r="J24" i="20" s="1"/>
  <c r="J66" i="20" s="1"/>
  <c r="K5" i="20" s="1"/>
  <c r="K24" i="20" s="1"/>
  <c r="K66" i="20" s="1"/>
  <c r="L5" i="20" s="1"/>
  <c r="L24" i="20" s="1"/>
  <c r="L66" i="20" s="1"/>
  <c r="M5" i="20" s="1"/>
  <c r="M24" i="20" s="1"/>
  <c r="M66" i="20" s="1"/>
  <c r="N5" i="20" s="1"/>
  <c r="N24" i="20" s="1"/>
  <c r="N66" i="20" s="1"/>
  <c r="O5" i="20" s="1"/>
  <c r="O24" i="20" s="1"/>
  <c r="P5" i="20"/>
  <c r="P24" i="20" s="1"/>
  <c r="O64" i="20"/>
  <c r="I53" i="21"/>
  <c r="I59" i="21" s="1"/>
  <c r="I65" i="21" s="1"/>
  <c r="J53" i="21"/>
  <c r="J59" i="21" s="1"/>
  <c r="J65" i="21" s="1"/>
  <c r="M53" i="21"/>
  <c r="M59" i="21" s="1"/>
  <c r="M65" i="21" s="1"/>
  <c r="L53" i="21"/>
  <c r="L59" i="21" s="1"/>
  <c r="L65" i="21" s="1"/>
  <c r="N53" i="21"/>
  <c r="N59" i="21" s="1"/>
  <c r="N65" i="21" s="1"/>
  <c r="H53" i="21"/>
  <c r="H59" i="21" s="1"/>
  <c r="H65" i="21" s="1"/>
  <c r="K53" i="21"/>
  <c r="K59" i="21" s="1"/>
  <c r="K65" i="21" s="1"/>
  <c r="G53" i="21"/>
  <c r="G59" i="21" s="1"/>
  <c r="G65" i="21" s="1"/>
  <c r="O53" i="21"/>
  <c r="O59" i="21" s="1"/>
  <c r="E53" i="21"/>
  <c r="E59" i="21" s="1"/>
  <c r="E65" i="21" s="1"/>
  <c r="F53" i="21"/>
  <c r="F59" i="21" s="1"/>
  <c r="F65" i="21" s="1"/>
  <c r="D53" i="21"/>
  <c r="D59" i="21" l="1"/>
  <c r="D65" i="21" s="1"/>
  <c r="P53" i="21"/>
  <c r="P59" i="21" s="1"/>
  <c r="P64" i="20"/>
  <c r="P65" i="20" s="1"/>
  <c r="P66" i="20" s="1"/>
  <c r="D5" i="21" s="1"/>
  <c r="O65" i="20"/>
  <c r="O66" i="20" s="1"/>
  <c r="D24" i="21" l="1"/>
  <c r="D66" i="21" s="1"/>
  <c r="E5" i="21" s="1"/>
  <c r="E24" i="21" s="1"/>
  <c r="E66" i="21" s="1"/>
  <c r="F5" i="21" s="1"/>
  <c r="F24" i="21" s="1"/>
  <c r="F66" i="21" s="1"/>
  <c r="G5" i="21" s="1"/>
  <c r="G24" i="21" s="1"/>
  <c r="G66" i="21" s="1"/>
  <c r="H5" i="21" s="1"/>
  <c r="H24" i="21" s="1"/>
  <c r="H66" i="21" s="1"/>
  <c r="I5" i="21" s="1"/>
  <c r="I24" i="21" s="1"/>
  <c r="I66" i="21" s="1"/>
  <c r="J5" i="21" s="1"/>
  <c r="J24" i="21" s="1"/>
  <c r="J66" i="21" s="1"/>
  <c r="K5" i="21" s="1"/>
  <c r="K24" i="21" s="1"/>
  <c r="K66" i="21" s="1"/>
  <c r="L5" i="21" s="1"/>
  <c r="L24" i="21" s="1"/>
  <c r="L66" i="21" s="1"/>
  <c r="M5" i="21" s="1"/>
  <c r="M24" i="21" s="1"/>
  <c r="M66" i="21" s="1"/>
  <c r="N5" i="21" s="1"/>
  <c r="N24" i="21" s="1"/>
  <c r="N66" i="21" s="1"/>
  <c r="O5" i="21" s="1"/>
  <c r="O24" i="21" s="1"/>
  <c r="P5" i="21"/>
  <c r="P24" i="21" s="1"/>
  <c r="M53" i="23"/>
  <c r="M59" i="23" s="1"/>
  <c r="M65" i="23" s="1"/>
  <c r="D53" i="23"/>
  <c r="E53" i="23"/>
  <c r="E59" i="23" s="1"/>
  <c r="E65" i="23" s="1"/>
  <c r="N53" i="23"/>
  <c r="N59" i="23" s="1"/>
  <c r="N65" i="23" s="1"/>
  <c r="O64" i="21"/>
  <c r="I53" i="23"/>
  <c r="I59" i="23" s="1"/>
  <c r="I65" i="23" s="1"/>
  <c r="G53" i="23"/>
  <c r="G59" i="23" s="1"/>
  <c r="G65" i="23" s="1"/>
  <c r="L53" i="23"/>
  <c r="L59" i="23" s="1"/>
  <c r="L65" i="23" s="1"/>
  <c r="K53" i="23"/>
  <c r="K59" i="23" s="1"/>
  <c r="K65" i="23" s="1"/>
  <c r="F53" i="23"/>
  <c r="F59" i="23" s="1"/>
  <c r="F65" i="23" s="1"/>
  <c r="O53" i="23"/>
  <c r="O59" i="23" s="1"/>
  <c r="H53" i="23"/>
  <c r="H59" i="23" s="1"/>
  <c r="H65" i="23" s="1"/>
  <c r="J53" i="23"/>
  <c r="J59" i="23" s="1"/>
  <c r="J65" i="23" s="1"/>
  <c r="P53" i="23" l="1"/>
  <c r="P59" i="23" s="1"/>
  <c r="D59" i="23"/>
  <c r="D65" i="23" s="1"/>
  <c r="P64" i="21"/>
  <c r="P65" i="21" s="1"/>
  <c r="O65" i="21"/>
  <c r="O66" i="21" s="1"/>
  <c r="P66" i="21"/>
  <c r="D5" i="23" s="1"/>
  <c r="P5" i="23" l="1"/>
  <c r="P24" i="23" s="1"/>
  <c r="D24" i="23"/>
  <c r="D66" i="23" s="1"/>
  <c r="E5" i="23" s="1"/>
  <c r="E24" i="23" s="1"/>
  <c r="E66" i="23" s="1"/>
  <c r="F5" i="23" s="1"/>
  <c r="F24" i="23" s="1"/>
  <c r="F66" i="23" s="1"/>
  <c r="G5" i="23" s="1"/>
  <c r="G24" i="23" s="1"/>
  <c r="G66" i="23" s="1"/>
  <c r="H5" i="23" s="1"/>
  <c r="H24" i="23" s="1"/>
  <c r="H66" i="23" s="1"/>
  <c r="I5" i="23" s="1"/>
  <c r="I24" i="23" s="1"/>
  <c r="I66" i="23" s="1"/>
  <c r="J5" i="23" s="1"/>
  <c r="J24" i="23" s="1"/>
  <c r="J66" i="23" s="1"/>
  <c r="K5" i="23" s="1"/>
  <c r="K24" i="23" s="1"/>
  <c r="K66" i="23" s="1"/>
  <c r="L5" i="23" s="1"/>
  <c r="L24" i="23" s="1"/>
  <c r="L66" i="23" s="1"/>
  <c r="M5" i="23" s="1"/>
  <c r="M24" i="23" s="1"/>
  <c r="M66" i="23" s="1"/>
  <c r="N5" i="23" s="1"/>
  <c r="N24" i="23" s="1"/>
  <c r="N66" i="23" s="1"/>
  <c r="O5" i="23" s="1"/>
  <c r="O24" i="23" s="1"/>
  <c r="D53" i="24"/>
  <c r="E53" i="24"/>
  <c r="J53" i="24"/>
  <c r="M53" i="24"/>
  <c r="F53" i="24"/>
  <c r="H53" i="24"/>
  <c r="N53" i="24"/>
  <c r="I53" i="24"/>
  <c r="K53" i="24"/>
  <c r="O64" i="23"/>
  <c r="G53" i="24"/>
  <c r="L53" i="24"/>
  <c r="O53" i="24"/>
  <c r="P53" i="24" l="1"/>
  <c r="P64" i="23"/>
  <c r="P65" i="23" s="1"/>
  <c r="O65" i="23"/>
  <c r="O66" i="23" s="1"/>
  <c r="P66" i="23"/>
  <c r="D5" i="24" s="1"/>
  <c r="E49" i="24" l="1"/>
  <c r="E59" i="24" s="1"/>
  <c r="E65" i="24" s="1"/>
  <c r="N49" i="24"/>
  <c r="N59" i="24" s="1"/>
  <c r="N65" i="24" s="1"/>
  <c r="L49" i="24"/>
  <c r="L59" i="24" s="1"/>
  <c r="L65" i="24" s="1"/>
  <c r="I49" i="24"/>
  <c r="I59" i="24" s="1"/>
  <c r="I65" i="24" s="1"/>
  <c r="J49" i="24"/>
  <c r="J59" i="24" s="1"/>
  <c r="J65" i="24" s="1"/>
  <c r="M49" i="24"/>
  <c r="M59" i="24" s="1"/>
  <c r="M65" i="24" s="1"/>
  <c r="F49" i="24"/>
  <c r="F59" i="24" s="1"/>
  <c r="F65" i="24" s="1"/>
  <c r="G49" i="24"/>
  <c r="G59" i="24" s="1"/>
  <c r="G65" i="24" s="1"/>
  <c r="K49" i="24"/>
  <c r="K59" i="24" s="1"/>
  <c r="K65" i="24" s="1"/>
  <c r="H49" i="24"/>
  <c r="H59" i="24" s="1"/>
  <c r="H65" i="24" s="1"/>
  <c r="D49" i="24"/>
  <c r="O49" i="24"/>
  <c r="O59" i="24" s="1"/>
  <c r="P5" i="24"/>
  <c r="P24" i="24" s="1"/>
  <c r="D24" i="24"/>
  <c r="D59" i="24" l="1"/>
  <c r="D65" i="24" s="1"/>
  <c r="D66" i="24" s="1"/>
  <c r="E5" i="24" s="1"/>
  <c r="E24" i="24" s="1"/>
  <c r="E66" i="24" s="1"/>
  <c r="F5" i="24" s="1"/>
  <c r="F24" i="24" s="1"/>
  <c r="F66" i="24" s="1"/>
  <c r="G5" i="24" s="1"/>
  <c r="G24" i="24" s="1"/>
  <c r="G66" i="24" s="1"/>
  <c r="H5" i="24" s="1"/>
  <c r="H24" i="24" s="1"/>
  <c r="H66" i="24" s="1"/>
  <c r="I5" i="24" s="1"/>
  <c r="I24" i="24" s="1"/>
  <c r="I66" i="24" s="1"/>
  <c r="J5" i="24" s="1"/>
  <c r="J24" i="24" s="1"/>
  <c r="J66" i="24" s="1"/>
  <c r="K5" i="24" s="1"/>
  <c r="K24" i="24" s="1"/>
  <c r="K66" i="24" s="1"/>
  <c r="L5" i="24" s="1"/>
  <c r="L24" i="24" s="1"/>
  <c r="L66" i="24" s="1"/>
  <c r="M5" i="24" s="1"/>
  <c r="M24" i="24" s="1"/>
  <c r="M66" i="24" s="1"/>
  <c r="N5" i="24" s="1"/>
  <c r="N24" i="24" s="1"/>
  <c r="N66" i="24" s="1"/>
  <c r="O5" i="24" s="1"/>
  <c r="O24" i="24" s="1"/>
  <c r="P49" i="24"/>
  <c r="P59" i="24" s="1"/>
  <c r="E53" i="25" l="1"/>
  <c r="E59" i="25" s="1"/>
  <c r="E65" i="25" s="1"/>
  <c r="G53" i="25"/>
  <c r="G59" i="25" s="1"/>
  <c r="G65" i="25" s="1"/>
  <c r="N53" i="25"/>
  <c r="N59" i="25" s="1"/>
  <c r="N65" i="25" s="1"/>
  <c r="O53" i="25"/>
  <c r="O59" i="25" s="1"/>
  <c r="K53" i="25"/>
  <c r="K59" i="25" s="1"/>
  <c r="K65" i="25" s="1"/>
  <c r="H53" i="25"/>
  <c r="H59" i="25" s="1"/>
  <c r="H65" i="25" s="1"/>
  <c r="I53" i="25"/>
  <c r="I59" i="25" s="1"/>
  <c r="I65" i="25" s="1"/>
  <c r="J53" i="25"/>
  <c r="J59" i="25" s="1"/>
  <c r="J65" i="25" s="1"/>
  <c r="O64" i="24"/>
  <c r="D53" i="25"/>
  <c r="L53" i="25"/>
  <c r="L59" i="25" s="1"/>
  <c r="L65" i="25" s="1"/>
  <c r="M53" i="25"/>
  <c r="M59" i="25" s="1"/>
  <c r="M65" i="25" s="1"/>
  <c r="F53" i="25"/>
  <c r="F59" i="25" s="1"/>
  <c r="F65" i="25" s="1"/>
  <c r="P53" i="25" l="1"/>
  <c r="P59" i="25" s="1"/>
  <c r="D59" i="25"/>
  <c r="D65" i="25" s="1"/>
  <c r="P64" i="24"/>
  <c r="P65" i="24" s="1"/>
  <c r="P66" i="24" s="1"/>
  <c r="D5" i="25" s="1"/>
  <c r="O65" i="24"/>
  <c r="O66" i="24" s="1"/>
  <c r="G53" i="26" l="1"/>
  <c r="G59" i="26" s="1"/>
  <c r="G65" i="26" s="1"/>
  <c r="O64" i="25"/>
  <c r="K53" i="26"/>
  <c r="K59" i="26" s="1"/>
  <c r="K65" i="26" s="1"/>
  <c r="D53" i="26"/>
  <c r="H53" i="26"/>
  <c r="H59" i="26" s="1"/>
  <c r="H65" i="26" s="1"/>
  <c r="L53" i="26"/>
  <c r="L59" i="26" s="1"/>
  <c r="L65" i="26" s="1"/>
  <c r="N53" i="26"/>
  <c r="N59" i="26" s="1"/>
  <c r="N65" i="26" s="1"/>
  <c r="I53" i="26"/>
  <c r="I59" i="26" s="1"/>
  <c r="I65" i="26" s="1"/>
  <c r="O53" i="26"/>
  <c r="O59" i="26" s="1"/>
  <c r="E53" i="26"/>
  <c r="E59" i="26" s="1"/>
  <c r="E65" i="26" s="1"/>
  <c r="F53" i="26"/>
  <c r="F59" i="26" s="1"/>
  <c r="F65" i="26" s="1"/>
  <c r="J53" i="26"/>
  <c r="J59" i="26" s="1"/>
  <c r="J65" i="26" s="1"/>
  <c r="M53" i="26"/>
  <c r="M59" i="26" s="1"/>
  <c r="M65" i="26" s="1"/>
  <c r="D24" i="25"/>
  <c r="D66" i="25" s="1"/>
  <c r="E5" i="25" s="1"/>
  <c r="E24" i="25" s="1"/>
  <c r="E66" i="25" s="1"/>
  <c r="F5" i="25" s="1"/>
  <c r="F24" i="25" s="1"/>
  <c r="F66" i="25" s="1"/>
  <c r="G5" i="25" s="1"/>
  <c r="G24" i="25" s="1"/>
  <c r="G66" i="25" s="1"/>
  <c r="H5" i="25" s="1"/>
  <c r="H24" i="25" s="1"/>
  <c r="H66" i="25" s="1"/>
  <c r="I5" i="25" s="1"/>
  <c r="I24" i="25" s="1"/>
  <c r="I66" i="25" s="1"/>
  <c r="J5" i="25" s="1"/>
  <c r="J24" i="25" s="1"/>
  <c r="J66" i="25" s="1"/>
  <c r="K5" i="25" s="1"/>
  <c r="K24" i="25" s="1"/>
  <c r="K66" i="25" s="1"/>
  <c r="L5" i="25" s="1"/>
  <c r="L24" i="25" s="1"/>
  <c r="L66" i="25" s="1"/>
  <c r="M5" i="25" s="1"/>
  <c r="M24" i="25" s="1"/>
  <c r="M66" i="25" s="1"/>
  <c r="N5" i="25" s="1"/>
  <c r="N24" i="25" s="1"/>
  <c r="N66" i="25" s="1"/>
  <c r="O5" i="25" s="1"/>
  <c r="O24" i="25" s="1"/>
  <c r="P5" i="25"/>
  <c r="P24" i="25" s="1"/>
  <c r="P53" i="26" l="1"/>
  <c r="P59" i="26" s="1"/>
  <c r="D59" i="26"/>
  <c r="D65" i="26" s="1"/>
  <c r="P64" i="25"/>
  <c r="P65" i="25" s="1"/>
  <c r="P66" i="25" s="1"/>
  <c r="D5" i="26" s="1"/>
  <c r="O65" i="25"/>
  <c r="O66" i="25" s="1"/>
  <c r="D24" i="26" l="1"/>
  <c r="D66" i="26" s="1"/>
  <c r="E5" i="26" s="1"/>
  <c r="E24" i="26" s="1"/>
  <c r="E66" i="26" s="1"/>
  <c r="F5" i="26" s="1"/>
  <c r="F24" i="26" s="1"/>
  <c r="F66" i="26" s="1"/>
  <c r="G5" i="26" s="1"/>
  <c r="G24" i="26" s="1"/>
  <c r="G66" i="26" s="1"/>
  <c r="H5" i="26" s="1"/>
  <c r="H24" i="26" s="1"/>
  <c r="H66" i="26" s="1"/>
  <c r="I5" i="26" s="1"/>
  <c r="I24" i="26" s="1"/>
  <c r="I66" i="26" s="1"/>
  <c r="J5" i="26" s="1"/>
  <c r="J24" i="26" s="1"/>
  <c r="J66" i="26" s="1"/>
  <c r="K5" i="26" s="1"/>
  <c r="K24" i="26" s="1"/>
  <c r="K66" i="26" s="1"/>
  <c r="L5" i="26" s="1"/>
  <c r="L24" i="26" s="1"/>
  <c r="L66" i="26" s="1"/>
  <c r="M5" i="26" s="1"/>
  <c r="M24" i="26" s="1"/>
  <c r="M66" i="26" s="1"/>
  <c r="N5" i="26" s="1"/>
  <c r="N24" i="26" s="1"/>
  <c r="N66" i="26" s="1"/>
  <c r="O5" i="26" s="1"/>
  <c r="O24" i="26" s="1"/>
  <c r="P5" i="26"/>
  <c r="P24" i="26" s="1"/>
  <c r="O53" i="27"/>
  <c r="O59" i="27" s="1"/>
  <c r="L53" i="27"/>
  <c r="L59" i="27" s="1"/>
  <c r="L65" i="27" s="1"/>
  <c r="N53" i="27"/>
  <c r="N59" i="27" s="1"/>
  <c r="N65" i="27" s="1"/>
  <c r="I53" i="27"/>
  <c r="I59" i="27" s="1"/>
  <c r="I65" i="27" s="1"/>
  <c r="D53" i="27"/>
  <c r="E53" i="27"/>
  <c r="E59" i="27" s="1"/>
  <c r="E65" i="27" s="1"/>
  <c r="M53" i="27"/>
  <c r="M59" i="27" s="1"/>
  <c r="M65" i="27" s="1"/>
  <c r="O64" i="26"/>
  <c r="K53" i="27"/>
  <c r="K59" i="27" s="1"/>
  <c r="K65" i="27" s="1"/>
  <c r="J53" i="27"/>
  <c r="J59" i="27" s="1"/>
  <c r="J65" i="27" s="1"/>
  <c r="F53" i="27"/>
  <c r="F59" i="27" s="1"/>
  <c r="F65" i="27" s="1"/>
  <c r="G53" i="27"/>
  <c r="G59" i="27" s="1"/>
  <c r="G65" i="27" s="1"/>
  <c r="H53" i="27"/>
  <c r="H59" i="27" s="1"/>
  <c r="H65" i="27" s="1"/>
  <c r="P53" i="27" l="1"/>
  <c r="P59" i="27" s="1"/>
  <c r="D59" i="27"/>
  <c r="D65" i="27" s="1"/>
  <c r="P64" i="26"/>
  <c r="P65" i="26" s="1"/>
  <c r="P66" i="26" s="1"/>
  <c r="D5" i="27" s="1"/>
  <c r="O65" i="26"/>
  <c r="O66" i="26" s="1"/>
  <c r="D24" i="27" l="1"/>
  <c r="D66" i="27" s="1"/>
  <c r="E5" i="27" s="1"/>
  <c r="E24" i="27" s="1"/>
  <c r="E66" i="27" s="1"/>
  <c r="F5" i="27" s="1"/>
  <c r="F24" i="27" s="1"/>
  <c r="F66" i="27" s="1"/>
  <c r="G5" i="27" s="1"/>
  <c r="G24" i="27" s="1"/>
  <c r="G66" i="27" s="1"/>
  <c r="H5" i="27" s="1"/>
  <c r="H24" i="27" s="1"/>
  <c r="H66" i="27" s="1"/>
  <c r="I5" i="27" s="1"/>
  <c r="I24" i="27" s="1"/>
  <c r="I66" i="27" s="1"/>
  <c r="J5" i="27" s="1"/>
  <c r="J24" i="27" s="1"/>
  <c r="J66" i="27" s="1"/>
  <c r="K5" i="27" s="1"/>
  <c r="K24" i="27" s="1"/>
  <c r="K66" i="27" s="1"/>
  <c r="L5" i="27" s="1"/>
  <c r="L24" i="27" s="1"/>
  <c r="L66" i="27" s="1"/>
  <c r="M5" i="27" s="1"/>
  <c r="M24" i="27" s="1"/>
  <c r="M66" i="27" s="1"/>
  <c r="N5" i="27" s="1"/>
  <c r="N24" i="27" s="1"/>
  <c r="N66" i="27" s="1"/>
  <c r="O5" i="27" s="1"/>
  <c r="O24" i="27" s="1"/>
  <c r="P5" i="27"/>
  <c r="P24" i="27" s="1"/>
  <c r="O53" i="28"/>
  <c r="O59" i="28" s="1"/>
  <c r="D53" i="28"/>
  <c r="F53" i="28"/>
  <c r="F59" i="28" s="1"/>
  <c r="F65" i="28" s="1"/>
  <c r="H53" i="28"/>
  <c r="H59" i="28" s="1"/>
  <c r="H65" i="28" s="1"/>
  <c r="O64" i="27"/>
  <c r="K53" i="28"/>
  <c r="K59" i="28" s="1"/>
  <c r="K65" i="28" s="1"/>
  <c r="G53" i="28"/>
  <c r="G59" i="28" s="1"/>
  <c r="G65" i="28" s="1"/>
  <c r="L53" i="28"/>
  <c r="L59" i="28" s="1"/>
  <c r="L65" i="28" s="1"/>
  <c r="E53" i="28"/>
  <c r="E59" i="28" s="1"/>
  <c r="E65" i="28" s="1"/>
  <c r="M53" i="28"/>
  <c r="M59" i="28" s="1"/>
  <c r="M65" i="28" s="1"/>
  <c r="N53" i="28"/>
  <c r="N59" i="28" s="1"/>
  <c r="N65" i="28" s="1"/>
  <c r="I53" i="28"/>
  <c r="I59" i="28" s="1"/>
  <c r="I65" i="28" s="1"/>
  <c r="J53" i="28"/>
  <c r="J59" i="28" s="1"/>
  <c r="J65" i="28" s="1"/>
  <c r="P64" i="27" l="1"/>
  <c r="P65" i="27" s="1"/>
  <c r="O65" i="27"/>
  <c r="D59" i="28"/>
  <c r="D65" i="28" s="1"/>
  <c r="P53" i="28"/>
  <c r="P59" i="28" s="1"/>
  <c r="P66" i="27"/>
  <c r="D5" i="28" s="1"/>
  <c r="O66" i="27"/>
  <c r="L53" i="29" l="1"/>
  <c r="L59" i="29" s="1"/>
  <c r="L65" i="29" s="1"/>
  <c r="J53" i="29"/>
  <c r="J59" i="29" s="1"/>
  <c r="J65" i="29" s="1"/>
  <c r="H53" i="29"/>
  <c r="H59" i="29" s="1"/>
  <c r="H65" i="29" s="1"/>
  <c r="O64" i="28"/>
  <c r="E53" i="29"/>
  <c r="E59" i="29" s="1"/>
  <c r="E65" i="29" s="1"/>
  <c r="O53" i="29"/>
  <c r="O59" i="29" s="1"/>
  <c r="N53" i="29"/>
  <c r="N59" i="29" s="1"/>
  <c r="N65" i="29" s="1"/>
  <c r="F53" i="29"/>
  <c r="F59" i="29" s="1"/>
  <c r="F65" i="29" s="1"/>
  <c r="K53" i="29"/>
  <c r="K59" i="29" s="1"/>
  <c r="K65" i="29" s="1"/>
  <c r="D53" i="29"/>
  <c r="G53" i="29"/>
  <c r="G59" i="29" s="1"/>
  <c r="G65" i="29" s="1"/>
  <c r="I53" i="29"/>
  <c r="I59" i="29" s="1"/>
  <c r="I65" i="29" s="1"/>
  <c r="M53" i="29"/>
  <c r="M59" i="29" s="1"/>
  <c r="M65" i="29" s="1"/>
  <c r="D24" i="28"/>
  <c r="D66" i="28" s="1"/>
  <c r="E5" i="28" s="1"/>
  <c r="E24" i="28" s="1"/>
  <c r="E66" i="28" s="1"/>
  <c r="F5" i="28" s="1"/>
  <c r="F24" i="28" s="1"/>
  <c r="F66" i="28" s="1"/>
  <c r="G5" i="28" s="1"/>
  <c r="G24" i="28" s="1"/>
  <c r="G66" i="28" s="1"/>
  <c r="H5" i="28" s="1"/>
  <c r="H24" i="28" s="1"/>
  <c r="H66" i="28" s="1"/>
  <c r="I5" i="28" s="1"/>
  <c r="I24" i="28" s="1"/>
  <c r="I66" i="28" s="1"/>
  <c r="J5" i="28" s="1"/>
  <c r="J24" i="28" s="1"/>
  <c r="J66" i="28" s="1"/>
  <c r="K5" i="28" s="1"/>
  <c r="K24" i="28" s="1"/>
  <c r="K66" i="28" s="1"/>
  <c r="L5" i="28" s="1"/>
  <c r="L24" i="28" s="1"/>
  <c r="L66" i="28" s="1"/>
  <c r="M5" i="28" s="1"/>
  <c r="M24" i="28" s="1"/>
  <c r="M66" i="28" s="1"/>
  <c r="N5" i="28" s="1"/>
  <c r="N24" i="28" s="1"/>
  <c r="N66" i="28" s="1"/>
  <c r="O5" i="28" s="1"/>
  <c r="O24" i="28" s="1"/>
  <c r="P5" i="28"/>
  <c r="P24" i="28" s="1"/>
  <c r="P64" i="28" l="1"/>
  <c r="P65" i="28" s="1"/>
  <c r="P66" i="28" s="1"/>
  <c r="D5" i="29" s="1"/>
  <c r="O65" i="28"/>
  <c r="O66" i="28" s="1"/>
  <c r="D59" i="29"/>
  <c r="D65" i="29" s="1"/>
  <c r="P53" i="29"/>
  <c r="P59" i="29" s="1"/>
  <c r="P5" i="29" l="1"/>
  <c r="P24" i="29" s="1"/>
  <c r="D24" i="29"/>
  <c r="D66" i="29" s="1"/>
  <c r="E5" i="29" s="1"/>
  <c r="E24" i="29" s="1"/>
  <c r="E66" i="29" s="1"/>
  <c r="F5" i="29" s="1"/>
  <c r="F24" i="29" s="1"/>
  <c r="F66" i="29" s="1"/>
  <c r="G5" i="29" s="1"/>
  <c r="G24" i="29" s="1"/>
  <c r="G66" i="29" s="1"/>
  <c r="H5" i="29" s="1"/>
  <c r="H24" i="29" s="1"/>
  <c r="H66" i="29" s="1"/>
  <c r="I5" i="29" s="1"/>
  <c r="I24" i="29" s="1"/>
  <c r="I66" i="29" s="1"/>
  <c r="J5" i="29" s="1"/>
  <c r="J24" i="29" s="1"/>
  <c r="J66" i="29" s="1"/>
  <c r="K5" i="29" s="1"/>
  <c r="K24" i="29" s="1"/>
  <c r="K66" i="29" s="1"/>
  <c r="L5" i="29" s="1"/>
  <c r="L24" i="29" s="1"/>
  <c r="L66" i="29" s="1"/>
  <c r="M5" i="29" s="1"/>
  <c r="M24" i="29" s="1"/>
  <c r="M66" i="29" s="1"/>
  <c r="N5" i="29" s="1"/>
  <c r="N24" i="29" s="1"/>
  <c r="N66" i="29" s="1"/>
  <c r="O5" i="29" s="1"/>
  <c r="O24" i="29" s="1"/>
  <c r="G53" i="30"/>
  <c r="G59" i="30" s="1"/>
  <c r="G65" i="30" s="1"/>
  <c r="E53" i="30"/>
  <c r="E59" i="30" s="1"/>
  <c r="E65" i="30" s="1"/>
  <c r="O64" i="29"/>
  <c r="J53" i="30"/>
  <c r="J59" i="30" s="1"/>
  <c r="J65" i="30" s="1"/>
  <c r="F53" i="30"/>
  <c r="F59" i="30" s="1"/>
  <c r="F65" i="30" s="1"/>
  <c r="M53" i="30"/>
  <c r="M59" i="30" s="1"/>
  <c r="M65" i="30" s="1"/>
  <c r="I53" i="30"/>
  <c r="I59" i="30" s="1"/>
  <c r="I65" i="30" s="1"/>
  <c r="D53" i="30"/>
  <c r="O53" i="30"/>
  <c r="O59" i="30" s="1"/>
  <c r="L53" i="30"/>
  <c r="L59" i="30" s="1"/>
  <c r="L65" i="30" s="1"/>
  <c r="N53" i="30"/>
  <c r="N59" i="30" s="1"/>
  <c r="N65" i="30" s="1"/>
  <c r="K53" i="30"/>
  <c r="K59" i="30" s="1"/>
  <c r="K65" i="30" s="1"/>
  <c r="H53" i="30"/>
  <c r="H59" i="30" s="1"/>
  <c r="H65" i="30" s="1"/>
  <c r="P64" i="29" l="1"/>
  <c r="P65" i="29" s="1"/>
  <c r="P66" i="29" s="1"/>
  <c r="D5" i="30" s="1"/>
  <c r="O65" i="29"/>
  <c r="O66" i="29" s="1"/>
  <c r="D59" i="30"/>
  <c r="D65" i="30" s="1"/>
  <c r="P53" i="30"/>
  <c r="P59" i="30" s="1"/>
  <c r="J53" i="31" l="1"/>
  <c r="J59" i="31" s="1"/>
  <c r="J65" i="31" s="1"/>
  <c r="H53" i="31"/>
  <c r="H59" i="31" s="1"/>
  <c r="H65" i="31" s="1"/>
  <c r="O53" i="31"/>
  <c r="O59" i="31" s="1"/>
  <c r="K53" i="31"/>
  <c r="K59" i="31" s="1"/>
  <c r="K65" i="31" s="1"/>
  <c r="L53" i="31"/>
  <c r="L59" i="31" s="1"/>
  <c r="L65" i="31" s="1"/>
  <c r="N53" i="31"/>
  <c r="N59" i="31" s="1"/>
  <c r="N65" i="31" s="1"/>
  <c r="E53" i="31"/>
  <c r="E59" i="31" s="1"/>
  <c r="E65" i="31" s="1"/>
  <c r="G53" i="31"/>
  <c r="G59" i="31" s="1"/>
  <c r="G65" i="31" s="1"/>
  <c r="D53" i="31"/>
  <c r="M53" i="31"/>
  <c r="M59" i="31" s="1"/>
  <c r="M65" i="31" s="1"/>
  <c r="O64" i="30"/>
  <c r="F53" i="31"/>
  <c r="F59" i="31" s="1"/>
  <c r="F65" i="31" s="1"/>
  <c r="I53" i="31"/>
  <c r="I59" i="31" s="1"/>
  <c r="I65" i="31" s="1"/>
  <c r="D24" i="30"/>
  <c r="D66" i="30" s="1"/>
  <c r="E5" i="30" s="1"/>
  <c r="E24" i="30" s="1"/>
  <c r="E66" i="30" s="1"/>
  <c r="F5" i="30" s="1"/>
  <c r="F24" i="30" s="1"/>
  <c r="F66" i="30" s="1"/>
  <c r="G5" i="30" s="1"/>
  <c r="G24" i="30" s="1"/>
  <c r="G66" i="30" s="1"/>
  <c r="H5" i="30" s="1"/>
  <c r="H24" i="30" s="1"/>
  <c r="H66" i="30" s="1"/>
  <c r="I5" i="30" s="1"/>
  <c r="I24" i="30" s="1"/>
  <c r="I66" i="30" s="1"/>
  <c r="J5" i="30" s="1"/>
  <c r="J24" i="30" s="1"/>
  <c r="J66" i="30" s="1"/>
  <c r="K5" i="30" s="1"/>
  <c r="K24" i="30" s="1"/>
  <c r="K66" i="30" s="1"/>
  <c r="L5" i="30" s="1"/>
  <c r="L24" i="30" s="1"/>
  <c r="L66" i="30" s="1"/>
  <c r="M5" i="30" s="1"/>
  <c r="M24" i="30" s="1"/>
  <c r="M66" i="30" s="1"/>
  <c r="N5" i="30" s="1"/>
  <c r="N24" i="30" s="1"/>
  <c r="N66" i="30" s="1"/>
  <c r="O5" i="30" s="1"/>
  <c r="O24" i="30" s="1"/>
  <c r="P5" i="30"/>
  <c r="P24" i="30" s="1"/>
  <c r="P64" i="30" l="1"/>
  <c r="P65" i="30" s="1"/>
  <c r="P66" i="30" s="1"/>
  <c r="D5" i="31" s="1"/>
  <c r="O65" i="30"/>
  <c r="O66" i="30" s="1"/>
  <c r="D59" i="31"/>
  <c r="D65" i="31" s="1"/>
  <c r="P53" i="31"/>
  <c r="P59" i="31" s="1"/>
  <c r="N53" i="32" l="1"/>
  <c r="N59" i="32" s="1"/>
  <c r="N65" i="32" s="1"/>
  <c r="J53" i="32"/>
  <c r="J59" i="32" s="1"/>
  <c r="J65" i="32" s="1"/>
  <c r="O53" i="32"/>
  <c r="O59" i="32" s="1"/>
  <c r="I53" i="32"/>
  <c r="I59" i="32" s="1"/>
  <c r="I65" i="32" s="1"/>
  <c r="K53" i="32"/>
  <c r="K59" i="32" s="1"/>
  <c r="K65" i="32" s="1"/>
  <c r="H53" i="32"/>
  <c r="H59" i="32" s="1"/>
  <c r="H65" i="32" s="1"/>
  <c r="E53" i="32"/>
  <c r="E59" i="32" s="1"/>
  <c r="E65" i="32" s="1"/>
  <c r="L53" i="32"/>
  <c r="L59" i="32" s="1"/>
  <c r="L65" i="32" s="1"/>
  <c r="F53" i="32"/>
  <c r="F59" i="32" s="1"/>
  <c r="F65" i="32" s="1"/>
  <c r="G53" i="32"/>
  <c r="G59" i="32" s="1"/>
  <c r="G65" i="32" s="1"/>
  <c r="M53" i="32"/>
  <c r="M59" i="32" s="1"/>
  <c r="M65" i="32" s="1"/>
  <c r="D53" i="32"/>
  <c r="O64" i="31"/>
  <c r="D24" i="31"/>
  <c r="D66" i="31" s="1"/>
  <c r="E5" i="31" s="1"/>
  <c r="E24" i="31" s="1"/>
  <c r="E66" i="31" s="1"/>
  <c r="F5" i="31" s="1"/>
  <c r="F24" i="31" s="1"/>
  <c r="F66" i="31" s="1"/>
  <c r="G5" i="31" s="1"/>
  <c r="G24" i="31" s="1"/>
  <c r="G66" i="31" s="1"/>
  <c r="H5" i="31" s="1"/>
  <c r="H24" i="31" s="1"/>
  <c r="H66" i="31" s="1"/>
  <c r="I5" i="31" s="1"/>
  <c r="I24" i="31" s="1"/>
  <c r="I66" i="31" s="1"/>
  <c r="J5" i="31" s="1"/>
  <c r="J24" i="31" s="1"/>
  <c r="J66" i="31" s="1"/>
  <c r="K5" i="31" s="1"/>
  <c r="K24" i="31" s="1"/>
  <c r="K66" i="31" s="1"/>
  <c r="L5" i="31" s="1"/>
  <c r="L24" i="31" s="1"/>
  <c r="L66" i="31" s="1"/>
  <c r="M5" i="31" s="1"/>
  <c r="M24" i="31" s="1"/>
  <c r="M66" i="31" s="1"/>
  <c r="N5" i="31" s="1"/>
  <c r="N24" i="31" s="1"/>
  <c r="N66" i="31" s="1"/>
  <c r="O5" i="31" s="1"/>
  <c r="O24" i="31" s="1"/>
  <c r="P5" i="31"/>
  <c r="P24" i="31" s="1"/>
  <c r="P64" i="31" l="1"/>
  <c r="P65" i="31" s="1"/>
  <c r="P66" i="31" s="1"/>
  <c r="D5" i="32" s="1"/>
  <c r="O65" i="31"/>
  <c r="O66" i="31" s="1"/>
  <c r="P53" i="32"/>
  <c r="P59" i="32" s="1"/>
  <c r="D59" i="32"/>
  <c r="D65" i="32" s="1"/>
  <c r="P5" i="32" l="1"/>
  <c r="P24" i="32" s="1"/>
  <c r="D24" i="32"/>
  <c r="D66" i="32" s="1"/>
  <c r="E5" i="32" s="1"/>
  <c r="E24" i="32" s="1"/>
  <c r="E66" i="32" s="1"/>
  <c r="F5" i="32" s="1"/>
  <c r="F24" i="32" s="1"/>
  <c r="F66" i="32" s="1"/>
  <c r="G5" i="32" s="1"/>
  <c r="G24" i="32" s="1"/>
  <c r="G66" i="32" s="1"/>
  <c r="H5" i="32" s="1"/>
  <c r="H24" i="32" s="1"/>
  <c r="H66" i="32" s="1"/>
  <c r="I5" i="32" s="1"/>
  <c r="I24" i="32" s="1"/>
  <c r="I66" i="32" s="1"/>
  <c r="J5" i="32" s="1"/>
  <c r="J24" i="32" s="1"/>
  <c r="J66" i="32" s="1"/>
  <c r="K5" i="32" s="1"/>
  <c r="K24" i="32" s="1"/>
  <c r="K66" i="32" s="1"/>
  <c r="L5" i="32" s="1"/>
  <c r="L24" i="32" s="1"/>
  <c r="L66" i="32" s="1"/>
  <c r="M5" i="32" s="1"/>
  <c r="M24" i="32" s="1"/>
  <c r="M66" i="32" s="1"/>
  <c r="N5" i="32" s="1"/>
  <c r="N24" i="32" s="1"/>
  <c r="N66" i="32" s="1"/>
  <c r="O5" i="32" s="1"/>
  <c r="O24" i="32" s="1"/>
  <c r="F53" i="33"/>
  <c r="F59" i="33" s="1"/>
  <c r="F65" i="33" s="1"/>
  <c r="M53" i="33"/>
  <c r="M59" i="33" s="1"/>
  <c r="M65" i="33" s="1"/>
  <c r="K53" i="33"/>
  <c r="K59" i="33" s="1"/>
  <c r="K65" i="33" s="1"/>
  <c r="G53" i="33"/>
  <c r="G59" i="33" s="1"/>
  <c r="G65" i="33" s="1"/>
  <c r="D53" i="33"/>
  <c r="O64" i="32"/>
  <c r="O53" i="33"/>
  <c r="O59" i="33" s="1"/>
  <c r="N53" i="33"/>
  <c r="N59" i="33" s="1"/>
  <c r="N65" i="33" s="1"/>
  <c r="H53" i="33"/>
  <c r="H59" i="33" s="1"/>
  <c r="H65" i="33" s="1"/>
  <c r="I53" i="33"/>
  <c r="I59" i="33" s="1"/>
  <c r="I65" i="33" s="1"/>
  <c r="E53" i="33"/>
  <c r="E59" i="33" s="1"/>
  <c r="E65" i="33" s="1"/>
  <c r="J53" i="33"/>
  <c r="J59" i="33" s="1"/>
  <c r="J65" i="33" s="1"/>
  <c r="L53" i="33"/>
  <c r="L59" i="33" s="1"/>
  <c r="L65" i="33" s="1"/>
  <c r="P64" i="32" l="1"/>
  <c r="P65" i="32" s="1"/>
  <c r="O65" i="32"/>
  <c r="O66" i="32" s="1"/>
  <c r="P53" i="33"/>
  <c r="P59" i="33" s="1"/>
  <c r="D59" i="33"/>
  <c r="D65" i="33" s="1"/>
  <c r="P66" i="32"/>
  <c r="D5" i="33" s="1"/>
  <c r="P5" i="33" l="1"/>
  <c r="P24" i="33" s="1"/>
  <c r="D24" i="33"/>
  <c r="D66" i="33" s="1"/>
  <c r="E5" i="33" s="1"/>
  <c r="E24" i="33" s="1"/>
  <c r="E66" i="33" s="1"/>
  <c r="F5" i="33" s="1"/>
  <c r="F24" i="33" s="1"/>
  <c r="F66" i="33" s="1"/>
  <c r="G5" i="33" s="1"/>
  <c r="G24" i="33" s="1"/>
  <c r="G66" i="33" s="1"/>
  <c r="H5" i="33" s="1"/>
  <c r="H24" i="33" s="1"/>
  <c r="H66" i="33" s="1"/>
  <c r="I5" i="33" s="1"/>
  <c r="I24" i="33" s="1"/>
  <c r="I66" i="33" s="1"/>
  <c r="J5" i="33" s="1"/>
  <c r="J24" i="33" s="1"/>
  <c r="J66" i="33" s="1"/>
  <c r="K5" i="33" s="1"/>
  <c r="K24" i="33" s="1"/>
  <c r="K66" i="33" s="1"/>
  <c r="L5" i="33" s="1"/>
  <c r="L24" i="33" s="1"/>
  <c r="L66" i="33" s="1"/>
  <c r="M5" i="33" s="1"/>
  <c r="M24" i="33" s="1"/>
  <c r="M66" i="33" s="1"/>
  <c r="N5" i="33" s="1"/>
  <c r="N24" i="33" s="1"/>
  <c r="N66" i="33" s="1"/>
  <c r="O5" i="33" s="1"/>
  <c r="O24" i="33" s="1"/>
  <c r="L53" i="34"/>
  <c r="L59" i="34" s="1"/>
  <c r="L65" i="34" s="1"/>
  <c r="I53" i="34"/>
  <c r="I59" i="34" s="1"/>
  <c r="I65" i="34" s="1"/>
  <c r="O53" i="34"/>
  <c r="O59" i="34" s="1"/>
  <c r="G53" i="34"/>
  <c r="G59" i="34" s="1"/>
  <c r="G65" i="34" s="1"/>
  <c r="K53" i="34"/>
  <c r="K59" i="34" s="1"/>
  <c r="K65" i="34" s="1"/>
  <c r="N53" i="34"/>
  <c r="N59" i="34" s="1"/>
  <c r="N65" i="34" s="1"/>
  <c r="E53" i="34"/>
  <c r="E59" i="34" s="1"/>
  <c r="E65" i="34" s="1"/>
  <c r="O64" i="33"/>
  <c r="D53" i="34"/>
  <c r="H53" i="34"/>
  <c r="H59" i="34" s="1"/>
  <c r="H65" i="34" s="1"/>
  <c r="J53" i="34"/>
  <c r="J59" i="34" s="1"/>
  <c r="J65" i="34" s="1"/>
  <c r="M53" i="34"/>
  <c r="M59" i="34" s="1"/>
  <c r="M65" i="34" s="1"/>
  <c r="F53" i="34"/>
  <c r="F59" i="34" s="1"/>
  <c r="F65" i="34" s="1"/>
  <c r="D59" i="34" l="1"/>
  <c r="D65" i="34" s="1"/>
  <c r="P53" i="34"/>
  <c r="P59" i="34" s="1"/>
  <c r="P64" i="33"/>
  <c r="P65" i="33" s="1"/>
  <c r="P66" i="33" s="1"/>
  <c r="D5" i="34" s="1"/>
  <c r="O65" i="33"/>
  <c r="O66" i="33" s="1"/>
  <c r="D24" i="34" l="1"/>
  <c r="D66" i="34" s="1"/>
  <c r="E5" i="34" s="1"/>
  <c r="E24" i="34" s="1"/>
  <c r="E66" i="34" s="1"/>
  <c r="F5" i="34" s="1"/>
  <c r="F24" i="34" s="1"/>
  <c r="F66" i="34" s="1"/>
  <c r="G5" i="34" s="1"/>
  <c r="G24" i="34" s="1"/>
  <c r="G66" i="34" s="1"/>
  <c r="H5" i="34" s="1"/>
  <c r="H24" i="34" s="1"/>
  <c r="H66" i="34" s="1"/>
  <c r="I5" i="34" s="1"/>
  <c r="I24" i="34" s="1"/>
  <c r="I66" i="34" s="1"/>
  <c r="J5" i="34" s="1"/>
  <c r="J24" i="34" s="1"/>
  <c r="J66" i="34" s="1"/>
  <c r="K5" i="34" s="1"/>
  <c r="K24" i="34" s="1"/>
  <c r="K66" i="34" s="1"/>
  <c r="L5" i="34" s="1"/>
  <c r="L24" i="34" s="1"/>
  <c r="L66" i="34" s="1"/>
  <c r="M5" i="34" s="1"/>
  <c r="M24" i="34" s="1"/>
  <c r="M66" i="34" s="1"/>
  <c r="N5" i="34" s="1"/>
  <c r="N24" i="34" s="1"/>
  <c r="N66" i="34" s="1"/>
  <c r="O5" i="34" s="1"/>
  <c r="O24" i="34" s="1"/>
  <c r="P5" i="34"/>
  <c r="P24" i="34" s="1"/>
  <c r="O53" i="35"/>
  <c r="O59" i="35" s="1"/>
  <c r="K53" i="35"/>
  <c r="K59" i="35" s="1"/>
  <c r="K65" i="35" s="1"/>
  <c r="D53" i="35"/>
  <c r="J53" i="35"/>
  <c r="J59" i="35" s="1"/>
  <c r="J65" i="35" s="1"/>
  <c r="F53" i="35"/>
  <c r="F59" i="35" s="1"/>
  <c r="F65" i="35" s="1"/>
  <c r="M53" i="35"/>
  <c r="M59" i="35" s="1"/>
  <c r="M65" i="35" s="1"/>
  <c r="I53" i="35"/>
  <c r="I59" i="35" s="1"/>
  <c r="I65" i="35" s="1"/>
  <c r="L53" i="35"/>
  <c r="L59" i="35" s="1"/>
  <c r="L65" i="35" s="1"/>
  <c r="O64" i="34"/>
  <c r="G53" i="35"/>
  <c r="G59" i="35" s="1"/>
  <c r="G65" i="35" s="1"/>
  <c r="N53" i="35"/>
  <c r="N59" i="35" s="1"/>
  <c r="N65" i="35" s="1"/>
  <c r="E53" i="35"/>
  <c r="E59" i="35" s="1"/>
  <c r="E65" i="35" s="1"/>
  <c r="H53" i="35"/>
  <c r="H59" i="35" s="1"/>
  <c r="H65" i="35" s="1"/>
  <c r="D59" i="35" l="1"/>
  <c r="D65" i="35" s="1"/>
  <c r="P53" i="35"/>
  <c r="P59" i="35" s="1"/>
  <c r="P64" i="34"/>
  <c r="P65" i="34" s="1"/>
  <c r="O65" i="34"/>
  <c r="O66" i="34" s="1"/>
  <c r="P66" i="34"/>
  <c r="D5" i="35" s="1"/>
  <c r="D24" i="35" l="1"/>
  <c r="D66" i="35" s="1"/>
  <c r="E5" i="35" s="1"/>
  <c r="E24" i="35" s="1"/>
  <c r="E66" i="35" s="1"/>
  <c r="F5" i="35" s="1"/>
  <c r="F24" i="35" s="1"/>
  <c r="F66" i="35" s="1"/>
  <c r="G5" i="35" s="1"/>
  <c r="G24" i="35" s="1"/>
  <c r="G66" i="35" s="1"/>
  <c r="H5" i="35" s="1"/>
  <c r="H24" i="35" s="1"/>
  <c r="H66" i="35" s="1"/>
  <c r="I5" i="35" s="1"/>
  <c r="I24" i="35" s="1"/>
  <c r="I66" i="35" s="1"/>
  <c r="J5" i="35" s="1"/>
  <c r="J24" i="35" s="1"/>
  <c r="J66" i="35" s="1"/>
  <c r="K5" i="35" s="1"/>
  <c r="K24" i="35" s="1"/>
  <c r="K66" i="35" s="1"/>
  <c r="L5" i="35" s="1"/>
  <c r="L24" i="35" s="1"/>
  <c r="L66" i="35" s="1"/>
  <c r="M5" i="35" s="1"/>
  <c r="M24" i="35" s="1"/>
  <c r="M66" i="35" s="1"/>
  <c r="N5" i="35" s="1"/>
  <c r="N24" i="35" s="1"/>
  <c r="N66" i="35" s="1"/>
  <c r="O5" i="35" s="1"/>
  <c r="O24" i="35" s="1"/>
  <c r="P5" i="35"/>
  <c r="P24" i="35" s="1"/>
  <c r="I53" i="36"/>
  <c r="I59" i="36" s="1"/>
  <c r="I65" i="36" s="1"/>
  <c r="L53" i="36"/>
  <c r="L59" i="36" s="1"/>
  <c r="L65" i="36" s="1"/>
  <c r="J53" i="36"/>
  <c r="J59" i="36" s="1"/>
  <c r="J65" i="36" s="1"/>
  <c r="O64" i="35"/>
  <c r="D53" i="36"/>
  <c r="M53" i="36"/>
  <c r="M59" i="36" s="1"/>
  <c r="M65" i="36" s="1"/>
  <c r="O53" i="36"/>
  <c r="O59" i="36" s="1"/>
  <c r="G53" i="36"/>
  <c r="G59" i="36" s="1"/>
  <c r="G65" i="36" s="1"/>
  <c r="H53" i="36"/>
  <c r="H59" i="36" s="1"/>
  <c r="H65" i="36" s="1"/>
  <c r="E53" i="36"/>
  <c r="E59" i="36" s="1"/>
  <c r="E65" i="36" s="1"/>
  <c r="N53" i="36"/>
  <c r="N59" i="36" s="1"/>
  <c r="N65" i="36" s="1"/>
  <c r="K53" i="36"/>
  <c r="K59" i="36" s="1"/>
  <c r="K65" i="36" s="1"/>
  <c r="F53" i="36"/>
  <c r="F59" i="36" s="1"/>
  <c r="F65" i="36" s="1"/>
  <c r="P64" i="35" l="1"/>
  <c r="P65" i="35" s="1"/>
  <c r="P66" i="35" s="1"/>
  <c r="D5" i="36" s="1"/>
  <c r="O65" i="35"/>
  <c r="O66" i="35" s="1"/>
  <c r="D59" i="36"/>
  <c r="D65" i="36" s="1"/>
  <c r="P53" i="36"/>
  <c r="P59" i="36" s="1"/>
  <c r="P5" i="36" l="1"/>
  <c r="P24" i="36" s="1"/>
  <c r="D24" i="36"/>
  <c r="D66" i="36" s="1"/>
  <c r="E5" i="36" s="1"/>
  <c r="E24" i="36" s="1"/>
  <c r="E66" i="36" s="1"/>
  <c r="F5" i="36" s="1"/>
  <c r="F24" i="36" s="1"/>
  <c r="F66" i="36" s="1"/>
  <c r="G5" i="36" s="1"/>
  <c r="G24" i="36" s="1"/>
  <c r="G66" i="36" s="1"/>
  <c r="H5" i="36" s="1"/>
  <c r="H24" i="36" s="1"/>
  <c r="H66" i="36" s="1"/>
  <c r="I5" i="36" s="1"/>
  <c r="I24" i="36" s="1"/>
  <c r="I66" i="36" s="1"/>
  <c r="J5" i="36" s="1"/>
  <c r="J24" i="36" s="1"/>
  <c r="J66" i="36" s="1"/>
  <c r="K5" i="36" s="1"/>
  <c r="K24" i="36" s="1"/>
  <c r="K66" i="36" s="1"/>
  <c r="L5" i="36" s="1"/>
  <c r="L24" i="36" s="1"/>
  <c r="L66" i="36" s="1"/>
  <c r="M5" i="36" s="1"/>
  <c r="M24" i="36" s="1"/>
  <c r="M66" i="36" s="1"/>
  <c r="N5" i="36" s="1"/>
  <c r="N24" i="36" s="1"/>
  <c r="N66" i="36" s="1"/>
  <c r="O5" i="36" s="1"/>
  <c r="O24" i="36" s="1"/>
  <c r="M53" i="37"/>
  <c r="M59" i="37" s="1"/>
  <c r="M65" i="37" s="1"/>
  <c r="J53" i="37"/>
  <c r="J59" i="37" s="1"/>
  <c r="J65" i="37" s="1"/>
  <c r="D53" i="37"/>
  <c r="O53" i="38"/>
  <c r="O59" i="38" s="1"/>
  <c r="G53" i="37"/>
  <c r="G59" i="37" s="1"/>
  <c r="G65" i="37" s="1"/>
  <c r="H53" i="37"/>
  <c r="H59" i="37" s="1"/>
  <c r="H65" i="37" s="1"/>
  <c r="O64" i="36"/>
  <c r="O53" i="37"/>
  <c r="O59" i="37" s="1"/>
  <c r="F53" i="37"/>
  <c r="F59" i="37" s="1"/>
  <c r="F65" i="37" s="1"/>
  <c r="I53" i="37"/>
  <c r="I59" i="37" s="1"/>
  <c r="I65" i="37" s="1"/>
  <c r="E53" i="37"/>
  <c r="E59" i="37" s="1"/>
  <c r="E65" i="37" s="1"/>
  <c r="L53" i="37"/>
  <c r="L59" i="37" s="1"/>
  <c r="L65" i="37" s="1"/>
  <c r="N53" i="37"/>
  <c r="N59" i="37" s="1"/>
  <c r="N65" i="37" s="1"/>
  <c r="K53" i="37"/>
  <c r="K59" i="37" s="1"/>
  <c r="K65" i="37" s="1"/>
  <c r="P53" i="37" l="1"/>
  <c r="P59" i="37" s="1"/>
  <c r="D59" i="37"/>
  <c r="D65" i="37" s="1"/>
  <c r="P64" i="36"/>
  <c r="P65" i="36" s="1"/>
  <c r="P66" i="36" s="1"/>
  <c r="D5" i="37" s="1"/>
  <c r="O65" i="36"/>
  <c r="O66" i="36" s="1"/>
  <c r="D24" i="37" l="1"/>
  <c r="D66" i="37" s="1"/>
  <c r="E5" i="37" s="1"/>
  <c r="E24" i="37" s="1"/>
  <c r="E66" i="37" s="1"/>
  <c r="F5" i="37" s="1"/>
  <c r="F24" i="37" s="1"/>
  <c r="F66" i="37" s="1"/>
  <c r="G5" i="37" s="1"/>
  <c r="G24" i="37" s="1"/>
  <c r="G66" i="37" s="1"/>
  <c r="H5" i="37" s="1"/>
  <c r="H24" i="37" s="1"/>
  <c r="H66" i="37" s="1"/>
  <c r="I5" i="37" s="1"/>
  <c r="I24" i="37" s="1"/>
  <c r="I66" i="37" s="1"/>
  <c r="J5" i="37" s="1"/>
  <c r="J24" i="37" s="1"/>
  <c r="J66" i="37" s="1"/>
  <c r="K5" i="37" s="1"/>
  <c r="K24" i="37" s="1"/>
  <c r="K66" i="37" s="1"/>
  <c r="L5" i="37" s="1"/>
  <c r="L24" i="37" s="1"/>
  <c r="L66" i="37" s="1"/>
  <c r="M5" i="37" s="1"/>
  <c r="M24" i="37" s="1"/>
  <c r="M66" i="37" s="1"/>
  <c r="N5" i="37" s="1"/>
  <c r="N24" i="37" s="1"/>
  <c r="N66" i="37" s="1"/>
  <c r="O5" i="37" s="1"/>
  <c r="O24" i="37" s="1"/>
  <c r="P5" i="37"/>
  <c r="P24" i="37" s="1"/>
  <c r="M53" i="38"/>
  <c r="M59" i="38" s="1"/>
  <c r="M65" i="38" s="1"/>
  <c r="J53" i="38"/>
  <c r="J59" i="38" s="1"/>
  <c r="J65" i="38" s="1"/>
  <c r="O64" i="37"/>
  <c r="F53" i="38"/>
  <c r="F59" i="38" s="1"/>
  <c r="F65" i="38" s="1"/>
  <c r="H53" i="38"/>
  <c r="H59" i="38" s="1"/>
  <c r="H65" i="38" s="1"/>
  <c r="G53" i="38"/>
  <c r="G59" i="38" s="1"/>
  <c r="G65" i="38" s="1"/>
  <c r="D53" i="38"/>
  <c r="L53" i="38"/>
  <c r="L59" i="38" s="1"/>
  <c r="L65" i="38" s="1"/>
  <c r="N53" i="38"/>
  <c r="N59" i="38" s="1"/>
  <c r="N65" i="38" s="1"/>
  <c r="K53" i="38"/>
  <c r="K59" i="38" s="1"/>
  <c r="K65" i="38" s="1"/>
  <c r="E53" i="38"/>
  <c r="E59" i="38" s="1"/>
  <c r="E65" i="38" s="1"/>
  <c r="I53" i="38"/>
  <c r="I59" i="38" s="1"/>
  <c r="I65" i="38" s="1"/>
  <c r="P64" i="37" l="1"/>
  <c r="P65" i="37" s="1"/>
  <c r="O65" i="37"/>
  <c r="P66" i="37"/>
  <c r="D5" i="38" s="1"/>
  <c r="P53" i="38"/>
  <c r="P59" i="38" s="1"/>
  <c r="D59" i="38"/>
  <c r="D65" i="38" s="1"/>
  <c r="O66" i="37"/>
  <c r="M53" i="40" l="1"/>
  <c r="M59" i="40" s="1"/>
  <c r="M65" i="40" s="1"/>
  <c r="O53" i="40"/>
  <c r="O59" i="40" s="1"/>
  <c r="K53" i="40"/>
  <c r="K59" i="40" s="1"/>
  <c r="K65" i="40" s="1"/>
  <c r="J53" i="40"/>
  <c r="J59" i="40" s="1"/>
  <c r="J65" i="40" s="1"/>
  <c r="N53" i="40"/>
  <c r="N59" i="40" s="1"/>
  <c r="N65" i="40" s="1"/>
  <c r="O64" i="38"/>
  <c r="G53" i="40"/>
  <c r="G59" i="40" s="1"/>
  <c r="G65" i="40" s="1"/>
  <c r="I53" i="40"/>
  <c r="I59" i="40" s="1"/>
  <c r="I65" i="40" s="1"/>
  <c r="L53" i="40"/>
  <c r="L59" i="40" s="1"/>
  <c r="L65" i="40" s="1"/>
  <c r="H53" i="40"/>
  <c r="H59" i="40" s="1"/>
  <c r="H65" i="40" s="1"/>
  <c r="E53" i="40"/>
  <c r="E59" i="40" s="1"/>
  <c r="E65" i="40" s="1"/>
  <c r="F53" i="40"/>
  <c r="F59" i="40" s="1"/>
  <c r="F65" i="40" s="1"/>
  <c r="D53" i="40"/>
  <c r="D24" i="38"/>
  <c r="D66" i="38" s="1"/>
  <c r="E5" i="38" s="1"/>
  <c r="E24" i="38" s="1"/>
  <c r="E66" i="38" s="1"/>
  <c r="F5" i="38" s="1"/>
  <c r="F24" i="38" s="1"/>
  <c r="F66" i="38" s="1"/>
  <c r="G5" i="38" s="1"/>
  <c r="G24" i="38" s="1"/>
  <c r="G66" i="38" s="1"/>
  <c r="H5" i="38" s="1"/>
  <c r="H24" i="38" s="1"/>
  <c r="H66" i="38" s="1"/>
  <c r="I5" i="38" s="1"/>
  <c r="I24" i="38" s="1"/>
  <c r="I66" i="38" s="1"/>
  <c r="J5" i="38" s="1"/>
  <c r="J24" i="38" s="1"/>
  <c r="J66" i="38" s="1"/>
  <c r="K5" i="38" s="1"/>
  <c r="K24" i="38" s="1"/>
  <c r="K66" i="38" s="1"/>
  <c r="L5" i="38" s="1"/>
  <c r="L24" i="38" s="1"/>
  <c r="L66" i="38" s="1"/>
  <c r="M5" i="38" s="1"/>
  <c r="M24" i="38" s="1"/>
  <c r="M66" i="38" s="1"/>
  <c r="N5" i="38" s="1"/>
  <c r="N24" i="38" s="1"/>
  <c r="N66" i="38" s="1"/>
  <c r="O5" i="38" s="1"/>
  <c r="O24" i="38" s="1"/>
  <c r="P5" i="38"/>
  <c r="P24" i="38" s="1"/>
  <c r="P64" i="38" l="1"/>
  <c r="P65" i="38" s="1"/>
  <c r="O65" i="38"/>
  <c r="O66" i="38" s="1"/>
  <c r="P53" i="40"/>
  <c r="P59" i="40" s="1"/>
  <c r="D59" i="40"/>
  <c r="D65" i="40" s="1"/>
  <c r="P66" i="38"/>
  <c r="D5" i="40" s="1"/>
  <c r="D24" i="40" l="1"/>
  <c r="D66" i="40" s="1"/>
  <c r="E5" i="40" s="1"/>
  <c r="E24" i="40" s="1"/>
  <c r="E66" i="40" s="1"/>
  <c r="F5" i="40" s="1"/>
  <c r="F24" i="40" s="1"/>
  <c r="F66" i="40" s="1"/>
  <c r="G5" i="40" s="1"/>
  <c r="G24" i="40" s="1"/>
  <c r="G66" i="40" s="1"/>
  <c r="H5" i="40" s="1"/>
  <c r="H24" i="40" s="1"/>
  <c r="H66" i="40" s="1"/>
  <c r="I5" i="40" s="1"/>
  <c r="I24" i="40" s="1"/>
  <c r="I66" i="40" s="1"/>
  <c r="J5" i="40" s="1"/>
  <c r="J24" i="40" s="1"/>
  <c r="J66" i="40" s="1"/>
  <c r="K5" i="40" s="1"/>
  <c r="K24" i="40" s="1"/>
  <c r="K66" i="40" s="1"/>
  <c r="L5" i="40" s="1"/>
  <c r="L24" i="40" s="1"/>
  <c r="L66" i="40" s="1"/>
  <c r="M5" i="40" s="1"/>
  <c r="M24" i="40" s="1"/>
  <c r="M66" i="40" s="1"/>
  <c r="N5" i="40" s="1"/>
  <c r="N24" i="40" s="1"/>
  <c r="N66" i="40" s="1"/>
  <c r="O5" i="40" s="1"/>
  <c r="O24" i="40" s="1"/>
  <c r="P5" i="40"/>
  <c r="P24" i="40" s="1"/>
  <c r="L53" i="41"/>
  <c r="L59" i="41" s="1"/>
  <c r="L65" i="41" s="1"/>
  <c r="J53" i="41"/>
  <c r="J59" i="41" s="1"/>
  <c r="J65" i="41" s="1"/>
  <c r="E53" i="41"/>
  <c r="E59" i="41" s="1"/>
  <c r="E65" i="41" s="1"/>
  <c r="H53" i="41"/>
  <c r="H59" i="41" s="1"/>
  <c r="H65" i="41" s="1"/>
  <c r="G53" i="41"/>
  <c r="G59" i="41" s="1"/>
  <c r="G65" i="41" s="1"/>
  <c r="M53" i="41"/>
  <c r="M59" i="41" s="1"/>
  <c r="M65" i="41" s="1"/>
  <c r="K53" i="41"/>
  <c r="K59" i="41" s="1"/>
  <c r="K65" i="41" s="1"/>
  <c r="O64" i="40"/>
  <c r="O53" i="41"/>
  <c r="O59" i="41" s="1"/>
  <c r="D53" i="41"/>
  <c r="I53" i="41"/>
  <c r="I59" i="41" s="1"/>
  <c r="I65" i="41" s="1"/>
  <c r="N53" i="41"/>
  <c r="N59" i="41" s="1"/>
  <c r="N65" i="41" s="1"/>
  <c r="F53" i="41"/>
  <c r="F59" i="41" s="1"/>
  <c r="F65" i="41" s="1"/>
  <c r="P53" i="41" l="1"/>
  <c r="P59" i="41" s="1"/>
  <c r="D59" i="41"/>
  <c r="D65" i="41" s="1"/>
  <c r="P64" i="40"/>
  <c r="P65" i="40" s="1"/>
  <c r="P66" i="40" s="1"/>
  <c r="D5" i="41" s="1"/>
  <c r="O65" i="40"/>
  <c r="O66" i="40" s="1"/>
  <c r="P5" i="41" l="1"/>
  <c r="P24" i="41" s="1"/>
  <c r="D24" i="41"/>
  <c r="D66" i="41" s="1"/>
  <c r="E5" i="41" s="1"/>
  <c r="E24" i="41" s="1"/>
  <c r="E66" i="41" s="1"/>
  <c r="F5" i="41" s="1"/>
  <c r="F24" i="41" s="1"/>
  <c r="F66" i="41" s="1"/>
  <c r="G5" i="41" s="1"/>
  <c r="G24" i="41" s="1"/>
  <c r="G66" i="41" s="1"/>
  <c r="H5" i="41" s="1"/>
  <c r="H24" i="41" s="1"/>
  <c r="H66" i="41" s="1"/>
  <c r="I5" i="41" s="1"/>
  <c r="I24" i="41" s="1"/>
  <c r="I66" i="41" s="1"/>
  <c r="J5" i="41" s="1"/>
  <c r="J24" i="41" s="1"/>
  <c r="J66" i="41" s="1"/>
  <c r="K5" i="41" s="1"/>
  <c r="K24" i="41" s="1"/>
  <c r="K66" i="41" s="1"/>
  <c r="L5" i="41" s="1"/>
  <c r="L24" i="41" s="1"/>
  <c r="L66" i="41" s="1"/>
  <c r="M5" i="41" s="1"/>
  <c r="M24" i="41" s="1"/>
  <c r="M66" i="41" s="1"/>
  <c r="N5" i="41" s="1"/>
  <c r="N24" i="41" s="1"/>
  <c r="N66" i="41" s="1"/>
  <c r="O5" i="41" s="1"/>
  <c r="O24" i="41" s="1"/>
  <c r="I53" i="42"/>
  <c r="I59" i="42" s="1"/>
  <c r="I65" i="42" s="1"/>
  <c r="O53" i="42"/>
  <c r="O59" i="42" s="1"/>
  <c r="J53" i="42"/>
  <c r="J59" i="42" s="1"/>
  <c r="J65" i="42" s="1"/>
  <c r="F53" i="42"/>
  <c r="F59" i="42" s="1"/>
  <c r="F65" i="42" s="1"/>
  <c r="N53" i="42"/>
  <c r="N59" i="42" s="1"/>
  <c r="N65" i="42" s="1"/>
  <c r="E53" i="42"/>
  <c r="E59" i="42" s="1"/>
  <c r="E65" i="42" s="1"/>
  <c r="M53" i="42"/>
  <c r="M59" i="42" s="1"/>
  <c r="M65" i="42" s="1"/>
  <c r="O64" i="41"/>
  <c r="L53" i="42"/>
  <c r="L59" i="42" s="1"/>
  <c r="L65" i="42" s="1"/>
  <c r="G53" i="42"/>
  <c r="G59" i="42" s="1"/>
  <c r="G65" i="42" s="1"/>
  <c r="D53" i="42"/>
  <c r="H53" i="42"/>
  <c r="H59" i="42" s="1"/>
  <c r="H65" i="42" s="1"/>
  <c r="K53" i="42"/>
  <c r="K59" i="42" s="1"/>
  <c r="K65" i="42" s="1"/>
  <c r="D59" i="42" l="1"/>
  <c r="D65" i="42" s="1"/>
  <c r="P53" i="42"/>
  <c r="P59" i="42" s="1"/>
  <c r="P64" i="41"/>
  <c r="P65" i="41" s="1"/>
  <c r="P66" i="41" s="1"/>
  <c r="D5" i="42" s="1"/>
  <c r="O65" i="41"/>
  <c r="O66" i="41" s="1"/>
  <c r="K53" i="43" l="1"/>
  <c r="K59" i="43" s="1"/>
  <c r="K65" i="43" s="1"/>
  <c r="M53" i="43"/>
  <c r="M59" i="43" s="1"/>
  <c r="M65" i="43" s="1"/>
  <c r="O64" i="42"/>
  <c r="N53" i="43"/>
  <c r="N59" i="43" s="1"/>
  <c r="N65" i="43" s="1"/>
  <c r="J53" i="43"/>
  <c r="J59" i="43" s="1"/>
  <c r="J65" i="43" s="1"/>
  <c r="I53" i="43"/>
  <c r="I59" i="43" s="1"/>
  <c r="I65" i="43" s="1"/>
  <c r="H53" i="43"/>
  <c r="H59" i="43" s="1"/>
  <c r="H65" i="43" s="1"/>
  <c r="D53" i="43"/>
  <c r="L53" i="43"/>
  <c r="L59" i="43" s="1"/>
  <c r="L65" i="43" s="1"/>
  <c r="F53" i="43"/>
  <c r="F59" i="43" s="1"/>
  <c r="F65" i="43" s="1"/>
  <c r="E53" i="43"/>
  <c r="E59" i="43" s="1"/>
  <c r="E65" i="43" s="1"/>
  <c r="O53" i="43"/>
  <c r="O59" i="43" s="1"/>
  <c r="G53" i="43"/>
  <c r="G59" i="43" s="1"/>
  <c r="G65" i="43" s="1"/>
  <c r="D24" i="42"/>
  <c r="D66" i="42" s="1"/>
  <c r="E5" i="42" s="1"/>
  <c r="E24" i="42" s="1"/>
  <c r="E66" i="42" s="1"/>
  <c r="F5" i="42" s="1"/>
  <c r="F24" i="42" s="1"/>
  <c r="F66" i="42" s="1"/>
  <c r="G5" i="42" s="1"/>
  <c r="G24" i="42" s="1"/>
  <c r="G66" i="42" s="1"/>
  <c r="H5" i="42" s="1"/>
  <c r="H24" i="42" s="1"/>
  <c r="H66" i="42" s="1"/>
  <c r="I5" i="42" s="1"/>
  <c r="I24" i="42" s="1"/>
  <c r="I66" i="42" s="1"/>
  <c r="J5" i="42" s="1"/>
  <c r="J24" i="42" s="1"/>
  <c r="J66" i="42" s="1"/>
  <c r="K5" i="42" s="1"/>
  <c r="K24" i="42" s="1"/>
  <c r="K66" i="42" s="1"/>
  <c r="L5" i="42" s="1"/>
  <c r="L24" i="42" s="1"/>
  <c r="L66" i="42" s="1"/>
  <c r="M5" i="42" s="1"/>
  <c r="M24" i="42" s="1"/>
  <c r="M66" i="42" s="1"/>
  <c r="N5" i="42" s="1"/>
  <c r="N24" i="42" s="1"/>
  <c r="N66" i="42" s="1"/>
  <c r="O5" i="42" s="1"/>
  <c r="O24" i="42" s="1"/>
  <c r="P5" i="42"/>
  <c r="P24" i="42" s="1"/>
  <c r="P53" i="43" l="1"/>
  <c r="P59" i="43" s="1"/>
  <c r="D59" i="43"/>
  <c r="D65" i="43" s="1"/>
  <c r="P64" i="42"/>
  <c r="P65" i="42" s="1"/>
  <c r="P66" i="42" s="1"/>
  <c r="D5" i="43" s="1"/>
  <c r="O65" i="42"/>
  <c r="O66" i="42" s="1"/>
  <c r="P5" i="43" l="1"/>
  <c r="P24" i="43" s="1"/>
  <c r="D24" i="43"/>
  <c r="D66" i="43" s="1"/>
  <c r="E5" i="43" s="1"/>
  <c r="E24" i="43" s="1"/>
  <c r="E66" i="43" s="1"/>
  <c r="F5" i="43" s="1"/>
  <c r="F24" i="43" s="1"/>
  <c r="F66" i="43" s="1"/>
  <c r="G5" i="43" s="1"/>
  <c r="G24" i="43" s="1"/>
  <c r="G66" i="43" s="1"/>
  <c r="H5" i="43" s="1"/>
  <c r="H24" i="43" s="1"/>
  <c r="H66" i="43" s="1"/>
  <c r="I5" i="43" s="1"/>
  <c r="I24" i="43" s="1"/>
  <c r="I66" i="43" s="1"/>
  <c r="J5" i="43" s="1"/>
  <c r="J24" i="43" s="1"/>
  <c r="J66" i="43" s="1"/>
  <c r="K5" i="43" s="1"/>
  <c r="K24" i="43" s="1"/>
  <c r="K66" i="43" s="1"/>
  <c r="L5" i="43" s="1"/>
  <c r="L24" i="43" s="1"/>
  <c r="L66" i="43" s="1"/>
  <c r="M5" i="43" s="1"/>
  <c r="M24" i="43" s="1"/>
  <c r="M66" i="43" s="1"/>
  <c r="N5" i="43" s="1"/>
  <c r="N24" i="43" s="1"/>
  <c r="N66" i="43" s="1"/>
  <c r="O5" i="43" s="1"/>
  <c r="O24" i="43" s="1"/>
  <c r="H53" i="44"/>
  <c r="N53" i="44"/>
  <c r="M53" i="44"/>
  <c r="F53" i="44"/>
  <c r="K53" i="44"/>
  <c r="G53" i="44"/>
  <c r="O53" i="44"/>
  <c r="I53" i="44"/>
  <c r="O64" i="43"/>
  <c r="J53" i="44"/>
  <c r="D53" i="44"/>
  <c r="E53" i="44"/>
  <c r="L53" i="44"/>
  <c r="P53" i="44" l="1"/>
  <c r="P64" i="43"/>
  <c r="P65" i="43" s="1"/>
  <c r="O65" i="43"/>
  <c r="O66" i="43" s="1"/>
  <c r="P66" i="43"/>
  <c r="D5" i="45" l="1"/>
  <c r="D5" i="44"/>
  <c r="F49" i="44"/>
  <c r="F59" i="44" s="1"/>
  <c r="F65" i="44" s="1"/>
  <c r="J49" i="44"/>
  <c r="J59" i="44" s="1"/>
  <c r="J65" i="44" s="1"/>
  <c r="O49" i="44"/>
  <c r="O59" i="44" s="1"/>
  <c r="I49" i="44"/>
  <c r="I59" i="44" s="1"/>
  <c r="I65" i="44" s="1"/>
  <c r="E49" i="44"/>
  <c r="E59" i="44" s="1"/>
  <c r="E65" i="44" s="1"/>
  <c r="M49" i="44"/>
  <c r="M59" i="44" s="1"/>
  <c r="M65" i="44" s="1"/>
  <c r="L49" i="44"/>
  <c r="L59" i="44" s="1"/>
  <c r="L65" i="44" s="1"/>
  <c r="D49" i="44"/>
  <c r="K49" i="44"/>
  <c r="K59" i="44" s="1"/>
  <c r="K65" i="44" s="1"/>
  <c r="G49" i="44"/>
  <c r="G59" i="44" s="1"/>
  <c r="G65" i="44" s="1"/>
  <c r="N49" i="44"/>
  <c r="N59" i="44" s="1"/>
  <c r="N65" i="44" s="1"/>
  <c r="H49" i="44"/>
  <c r="H59" i="44" s="1"/>
  <c r="H65" i="44" s="1"/>
  <c r="D59" i="44" l="1"/>
  <c r="D65" i="44" s="1"/>
  <c r="P49" i="44"/>
  <c r="P59" i="44" s="1"/>
  <c r="D24" i="44"/>
  <c r="P5" i="44"/>
  <c r="P24" i="44" s="1"/>
  <c r="P5" i="45"/>
  <c r="P24" i="45" s="1"/>
  <c r="D24" i="45"/>
  <c r="D66" i="44" l="1"/>
  <c r="E5" i="44" s="1"/>
  <c r="E24" i="44" s="1"/>
  <c r="E66" i="44" s="1"/>
  <c r="F5" i="44" s="1"/>
  <c r="F24" i="44" s="1"/>
  <c r="F66" i="44" s="1"/>
  <c r="G5" i="44" s="1"/>
  <c r="G24" i="44" s="1"/>
  <c r="G66" i="44" s="1"/>
  <c r="H5" i="44" s="1"/>
  <c r="H24" i="44" s="1"/>
  <c r="H66" i="44" s="1"/>
  <c r="I5" i="44" s="1"/>
  <c r="I24" i="44" s="1"/>
  <c r="I66" i="44" s="1"/>
  <c r="J5" i="44" s="1"/>
  <c r="J24" i="44" s="1"/>
  <c r="J66" i="44" s="1"/>
  <c r="K5" i="44" s="1"/>
  <c r="K24" i="44" s="1"/>
  <c r="K66" i="44" s="1"/>
  <c r="L5" i="44" s="1"/>
  <c r="L24" i="44" s="1"/>
  <c r="L66" i="44" s="1"/>
  <c r="M5" i="44" s="1"/>
  <c r="M24" i="44" s="1"/>
  <c r="M66" i="44" s="1"/>
  <c r="N5" i="44" s="1"/>
  <c r="N24" i="44" s="1"/>
  <c r="N66" i="44" s="1"/>
  <c r="O5" i="44" s="1"/>
  <c r="O24" i="44" s="1"/>
  <c r="O53" i="45"/>
  <c r="E53" i="45"/>
  <c r="G53" i="45"/>
  <c r="I53" i="45"/>
  <c r="N53" i="45"/>
  <c r="L53" i="45"/>
  <c r="H53" i="45"/>
  <c r="O64" i="44"/>
  <c r="M53" i="45"/>
  <c r="F53" i="45"/>
  <c r="J53" i="45"/>
  <c r="K53" i="45"/>
  <c r="D53" i="45"/>
  <c r="P64" i="44" l="1"/>
  <c r="P65" i="44" s="1"/>
  <c r="O65" i="44"/>
  <c r="O66" i="44" s="1"/>
  <c r="P53" i="45"/>
  <c r="K49" i="45" l="1"/>
  <c r="K59" i="45" s="1"/>
  <c r="K65" i="45" s="1"/>
  <c r="M49" i="45"/>
  <c r="M59" i="45" s="1"/>
  <c r="M65" i="45" s="1"/>
  <c r="G49" i="45"/>
  <c r="G59" i="45" s="1"/>
  <c r="G65" i="45" s="1"/>
  <c r="I49" i="45"/>
  <c r="I59" i="45" s="1"/>
  <c r="I65" i="45" s="1"/>
  <c r="J49" i="45"/>
  <c r="J59" i="45" s="1"/>
  <c r="J65" i="45" s="1"/>
  <c r="N49" i="45"/>
  <c r="N59" i="45" s="1"/>
  <c r="N65" i="45" s="1"/>
  <c r="L49" i="45"/>
  <c r="L59" i="45" s="1"/>
  <c r="L65" i="45" s="1"/>
  <c r="F49" i="45"/>
  <c r="F59" i="45" s="1"/>
  <c r="F65" i="45" s="1"/>
  <c r="H49" i="45"/>
  <c r="H59" i="45" s="1"/>
  <c r="H65" i="45" s="1"/>
  <c r="D49" i="45"/>
  <c r="E49" i="45"/>
  <c r="E59" i="45" s="1"/>
  <c r="E65" i="45" s="1"/>
  <c r="O49" i="45"/>
  <c r="O59" i="45" s="1"/>
  <c r="P66" i="44"/>
  <c r="P49" i="45" l="1"/>
  <c r="P59" i="45" s="1"/>
  <c r="O64" i="45" s="1"/>
  <c r="P64" i="45" s="1"/>
  <c r="P65" i="45" s="1"/>
  <c r="P66" i="45" s="1"/>
  <c r="D59" i="45"/>
  <c r="D65" i="45" s="1"/>
  <c r="D66" i="45" s="1"/>
  <c r="E5" i="45" s="1"/>
  <c r="E24" i="45" s="1"/>
  <c r="E66" i="45" s="1"/>
  <c r="F5" i="45" s="1"/>
  <c r="F24" i="45" s="1"/>
  <c r="F66" i="45" s="1"/>
  <c r="G5" i="45" s="1"/>
  <c r="G24" i="45" s="1"/>
  <c r="G66" i="45" s="1"/>
  <c r="H5" i="45" s="1"/>
  <c r="H24" i="45" s="1"/>
  <c r="H66" i="45" s="1"/>
  <c r="I5" i="45" s="1"/>
  <c r="I24" i="45" s="1"/>
  <c r="I66" i="45" s="1"/>
  <c r="J5" i="45" s="1"/>
  <c r="J24" i="45" s="1"/>
  <c r="J66" i="45" s="1"/>
  <c r="K5" i="45" s="1"/>
  <c r="K24" i="45" s="1"/>
  <c r="K66" i="45" s="1"/>
  <c r="L5" i="45" s="1"/>
  <c r="L24" i="45" s="1"/>
  <c r="L66" i="45" s="1"/>
  <c r="M5" i="45" s="1"/>
  <c r="M24" i="45" s="1"/>
  <c r="M66" i="45" s="1"/>
  <c r="N5" i="45" s="1"/>
  <c r="N24" i="45" s="1"/>
  <c r="N66" i="45" s="1"/>
  <c r="O5" i="45" s="1"/>
  <c r="O24" i="45" s="1"/>
  <c r="O65" i="45" l="1"/>
  <c r="O66" i="4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AA75A521-E015-4D7D-9DCF-45C55684596E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AFA53A64-0733-4F7D-AFEC-1CB5B969E956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87EB8D54-C95C-4AFB-AD0F-622ED877FB09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4810239A-AECD-4149-87EB-9C785DE68F6E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3025A5C9-0FFB-4EDA-A7D6-B62F2CB24A6D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D2CB2073-507D-42FF-AC08-09663CB61367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A4D9C6E8-4C47-40A0-9793-D62BB286BC98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EC5AB456-B732-46A8-A60B-EF6264B9F128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66B7EE68-CD63-4DBA-A7D9-55717A1A3662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24B38A59-7ADB-4D5D-A9A0-70C4818C16A5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36D61665-9031-49CF-BFE3-EFC0E750F3AF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011FB885-5CBF-4DE2-9B40-8B4EE67A0D31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002463B2-B109-49E5-8DFE-24530F188FE7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5285A1F3-B085-43FF-ABB2-9C9579008972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9FED67B6-FCCA-41DC-B50E-68C3A7FD041A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F20EF2B9-3400-4054-B315-FCA8303D788C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9E562E7C-1FCA-4AD9-830B-89748AA6E820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032B90AE-26CE-4703-A916-300BE06A3B75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FF471180-31FA-469A-A5DA-93A68F5C01E0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FD4EB22F-9CB7-4177-8707-BADD96E44551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3829ED75-3079-4ADC-94E4-5DBA584B075A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738DAC1C-E388-4E5D-AF8D-826D778F5FFD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30B1B0EC-31FD-4EF5-8292-5B03D8B70837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23" authorId="0" shapeId="0" xr:uid="{84BC44A0-55CB-41A9-B1B6-F8CA460A4D5C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<sst xmlns="http://schemas.openxmlformats.org/spreadsheetml/2006/main" count="2976" uniqueCount="75">
  <si>
    <t>Total Item EST</t>
  </si>
  <si>
    <t>CASH RECEIPTS</t>
  </si>
  <si>
    <t>Loan/ other cash inj.</t>
  </si>
  <si>
    <t>TOTAL CASH RECEIPTS</t>
  </si>
  <si>
    <t>CASH PAID OUT</t>
  </si>
  <si>
    <t>Outside services</t>
  </si>
  <si>
    <t>Supplies (office &amp; oper.)</t>
  </si>
  <si>
    <t>Repairs &amp; maintenance</t>
  </si>
  <si>
    <t>Car, delivery &amp; travel</t>
  </si>
  <si>
    <t>Accounting &amp; legal</t>
  </si>
  <si>
    <t>Utilities</t>
  </si>
  <si>
    <t>Taxes (real estate, etc.)</t>
  </si>
  <si>
    <t>Interest</t>
  </si>
  <si>
    <t>Miscellaneous</t>
  </si>
  <si>
    <t>SUBTOTAL</t>
  </si>
  <si>
    <t>Capital purchase (specify)</t>
  </si>
  <si>
    <t>Other startup costs</t>
  </si>
  <si>
    <t>Reserve and/or Escrow</t>
  </si>
  <si>
    <t>TOTAL CASH PAID OUT</t>
  </si>
  <si>
    <t>Sales Volume (dollars)</t>
  </si>
  <si>
    <t>Accounts Receivable</t>
  </si>
  <si>
    <t>Bad Debt (end of month)</t>
  </si>
  <si>
    <t>Inventory on hand (eom)</t>
  </si>
  <si>
    <t>Accounts Payable (eom)</t>
  </si>
  <si>
    <t>Pre-Startup EST</t>
  </si>
  <si>
    <t>Fiscal Year Begins:</t>
  </si>
  <si>
    <t>ESSENTIAL OPERATING DATA (non cash flow information)</t>
  </si>
  <si>
    <t>Depreciation</t>
  </si>
  <si>
    <t>Gross wages (exact withdrawal)</t>
  </si>
  <si>
    <t>Payroll expenses (taxes, etc.)</t>
  </si>
  <si>
    <r>
      <t>Cash on Hand</t>
    </r>
    <r>
      <rPr>
        <sz val="8"/>
        <rFont val="Arial"/>
        <family val="2"/>
      </rPr>
      <t xml:space="preserve"> (beginning of month)</t>
    </r>
  </si>
  <si>
    <r>
      <t>Total Cash Available</t>
    </r>
    <r>
      <rPr>
        <sz val="8"/>
        <rFont val="Arial"/>
        <family val="2"/>
      </rPr>
      <t xml:space="preserve"> (before cash out)</t>
    </r>
  </si>
  <si>
    <r>
      <t xml:space="preserve">Cash Position </t>
    </r>
    <r>
      <rPr>
        <sz val="8"/>
        <rFont val="Arial"/>
        <family val="2"/>
      </rPr>
      <t>(end of month)</t>
    </r>
  </si>
  <si>
    <t>Twelve-month cash flow</t>
  </si>
  <si>
    <t>Silver Screen Cinema Studios L.L.C.</t>
  </si>
  <si>
    <t>Other (SSCP)</t>
  </si>
  <si>
    <t>Owners' Dividends</t>
  </si>
  <si>
    <t>Collections from Dividends</t>
  </si>
  <si>
    <t>Motion Pictures</t>
  </si>
  <si>
    <t>Television Programs</t>
  </si>
  <si>
    <t>Other (Movie Illusions)</t>
  </si>
  <si>
    <t>Investor Loan payoff</t>
  </si>
  <si>
    <t>Purchases (Equipment)</t>
  </si>
  <si>
    <t>Equipment Rentals</t>
  </si>
  <si>
    <t>Workshop Rentals</t>
  </si>
  <si>
    <t>Tours, Store &amp; Emporium</t>
  </si>
  <si>
    <t>Stages &amp; Offices Rentals</t>
  </si>
  <si>
    <t>Post Office Rentals</t>
  </si>
  <si>
    <t>Construction Expenses</t>
  </si>
  <si>
    <t>Motion Pictures (Production)</t>
  </si>
  <si>
    <t>Motion Pictures (Marketing &amp; Dist)</t>
  </si>
  <si>
    <t>Motion Pictures (See Below)</t>
  </si>
  <si>
    <t>TV Programs (Marketing &amp; Dist)</t>
  </si>
  <si>
    <t>Television Programs (See Below)</t>
  </si>
  <si>
    <t>--</t>
  </si>
  <si>
    <t xml:space="preserve">        Box Office</t>
  </si>
  <si>
    <t xml:space="preserve">       Home Video Sales</t>
  </si>
  <si>
    <t xml:space="preserve">       Home Video Rentals</t>
  </si>
  <si>
    <t xml:space="preserve">       Internet Streaming (Netflix)</t>
  </si>
  <si>
    <t xml:space="preserve">       Cable Networks</t>
  </si>
  <si>
    <t>Motion Pictures Totals</t>
  </si>
  <si>
    <t>Advertising / Marketing</t>
  </si>
  <si>
    <t>Telephone / Internet</t>
  </si>
  <si>
    <t>Insurance (Health, etc.)</t>
  </si>
  <si>
    <t>Charity Contributions</t>
  </si>
  <si>
    <t>TV Programs (Production)</t>
  </si>
  <si>
    <t>Groundskeeping</t>
  </si>
  <si>
    <t>Housekeeping</t>
  </si>
  <si>
    <t>Security</t>
  </si>
  <si>
    <t>Purchases (Land &amp; Building)</t>
  </si>
  <si>
    <t>Other (Family Member Training)</t>
  </si>
  <si>
    <t>Other (Entertainment &amp; Food)</t>
  </si>
  <si>
    <t>Other (Trade Shows)</t>
  </si>
  <si>
    <t xml:space="preserve">       Internet Streaming (Netflix, etc.)</t>
  </si>
  <si>
    <t>Miscellaneous (Intellectual Property Acquosition)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</si>
</sst>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9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9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3" fontId="2" fillId="3" borderId="0" xfId="0" applyNumberFormat="1" applyFont="1" applyFill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right"/>
    </xf>
    <xf numFmtId="17" fontId="8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vertical="center"/>
    </xf>
    <xf numFmtId="3" fontId="2" fillId="2" borderId="1" xfId="0" quotePrefix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B1:S74"/>
  <sheetViews>
    <sheetView showGridLines="0" tabSelected="1" zoomScale="90" zoomScaleNormal="90" workbookViewId="0">
      <pane ySplit="4" topLeftCell="A5" activePane="bottomLeft" state="frozen"/>
      <selection pane="bottomLeft" activeCell="H52" sqref="H52"/>
    </sheetView>
  </sheetViews>
  <sheetFormatPr defaultRowHeight="11.25" x14ac:dyDescent="0.2"/>
  <cols>
    <col min="1" max="1" width="1.83203125" style="2" customWidth="1"/>
    <col min="2" max="2" width="30.1640625" style="1" customWidth="1"/>
    <col min="3" max="16" width="16.83203125" style="2" customWidth="1"/>
    <col min="17" max="17" width="3" style="2" customWidth="1"/>
    <col min="18" max="18" width="17.6640625" style="37" customWidth="1"/>
    <col min="19" max="19" width="11" style="2" bestFit="1" customWidth="1"/>
    <col min="20" max="16384" width="9.33203125" style="2"/>
  </cols>
  <sheetData>
    <row r="1" spans="2:18" ht="11.25" customHeight="1" x14ac:dyDescent="0.2"/>
    <row r="2" spans="2:18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43466</v>
      </c>
      <c r="R2" s="38"/>
    </row>
    <row r="3" spans="2:18" ht="3.75" customHeight="1" x14ac:dyDescent="0.2">
      <c r="B3" s="5"/>
      <c r="H3" s="6"/>
    </row>
    <row r="4" spans="2:18" ht="24.75" customHeight="1" x14ac:dyDescent="0.2">
      <c r="B4" s="7"/>
      <c r="C4" s="29" t="s">
        <v>24</v>
      </c>
      <c r="D4" s="30">
        <f>P2</f>
        <v>43466</v>
      </c>
      <c r="E4" s="30">
        <f>DATE(YEAR(D4),MONTH(D4)+1,1)</f>
        <v>43497</v>
      </c>
      <c r="F4" s="30">
        <f t="shared" ref="F4:O4" si="0">DATE(YEAR(E4),MONTH(E4)+1,1)</f>
        <v>43525</v>
      </c>
      <c r="G4" s="30">
        <f t="shared" si="0"/>
        <v>43556</v>
      </c>
      <c r="H4" s="30">
        <f t="shared" si="0"/>
        <v>43586</v>
      </c>
      <c r="I4" s="30">
        <f t="shared" si="0"/>
        <v>43617</v>
      </c>
      <c r="J4" s="30">
        <f t="shared" si="0"/>
        <v>43647</v>
      </c>
      <c r="K4" s="30">
        <f t="shared" si="0"/>
        <v>43678</v>
      </c>
      <c r="L4" s="30">
        <f t="shared" si="0"/>
        <v>43709</v>
      </c>
      <c r="M4" s="30">
        <f t="shared" si="0"/>
        <v>43739</v>
      </c>
      <c r="N4" s="30">
        <f t="shared" si="0"/>
        <v>43770</v>
      </c>
      <c r="O4" s="30">
        <f t="shared" si="0"/>
        <v>43800</v>
      </c>
      <c r="P4" s="31" t="s">
        <v>0</v>
      </c>
    </row>
    <row r="5" spans="2:18" ht="24" customHeight="1" x14ac:dyDescent="0.2">
      <c r="B5" s="8" t="s">
        <v>30</v>
      </c>
      <c r="C5" s="9"/>
      <c r="D5" s="9">
        <v>0</v>
      </c>
      <c r="E5" s="9">
        <f t="shared" ref="E5:O5" si="1">D66</f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55847705.963333331</v>
      </c>
      <c r="L5" s="9">
        <f t="shared" si="1"/>
        <v>118781044.92666666</v>
      </c>
      <c r="M5" s="9">
        <f t="shared" si="1"/>
        <v>181719383.88999999</v>
      </c>
      <c r="N5" s="9">
        <f t="shared" si="1"/>
        <v>244662722.85333329</v>
      </c>
      <c r="O5" s="9">
        <f t="shared" si="1"/>
        <v>307611061.81666666</v>
      </c>
      <c r="P5" s="9">
        <f>D5</f>
        <v>0</v>
      </c>
    </row>
    <row r="6" spans="2:18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8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8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2:18" ht="18" customHeight="1" x14ac:dyDescent="0.2">
      <c r="B9" s="14" t="s">
        <v>55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2:18" ht="18" customHeight="1" x14ac:dyDescent="0.2">
      <c r="B10" s="14" t="s">
        <v>59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8" ht="18" customHeight="1" x14ac:dyDescent="0.2">
      <c r="B11" s="14" t="s">
        <v>56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8" ht="18" customHeight="1" x14ac:dyDescent="0.2">
      <c r="B12" s="14" t="s">
        <v>57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2:18" ht="18" customHeight="1" x14ac:dyDescent="0.2">
      <c r="B13" s="14" t="s">
        <v>58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2:18" ht="18" customHeight="1" x14ac:dyDescent="0.2">
      <c r="B14" s="14" t="s">
        <v>60</v>
      </c>
      <c r="C14" s="9"/>
      <c r="D14" s="9">
        <f t="shared" ref="D14:O14" si="2">D9+D10+D11+D12+D13</f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  <c r="K14" s="9">
        <f t="shared" si="2"/>
        <v>0</v>
      </c>
      <c r="L14" s="9">
        <f t="shared" si="2"/>
        <v>0</v>
      </c>
      <c r="M14" s="9">
        <f t="shared" si="2"/>
        <v>0</v>
      </c>
      <c r="N14" s="9">
        <f t="shared" si="2"/>
        <v>0</v>
      </c>
      <c r="O14" s="9">
        <f t="shared" si="2"/>
        <v>0</v>
      </c>
      <c r="P14" s="9">
        <f t="shared" ref="P14:P22" si="3">SUM(D14:O14)</f>
        <v>0</v>
      </c>
    </row>
    <row r="15" spans="2:18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3"/>
        <v>0</v>
      </c>
    </row>
    <row r="16" spans="2:18" ht="18" customHeight="1" x14ac:dyDescent="0.2">
      <c r="B16" s="14" t="s">
        <v>46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f t="shared" si="3"/>
        <v>0</v>
      </c>
    </row>
    <row r="17" spans="2:16" ht="18" customHeight="1" x14ac:dyDescent="0.2">
      <c r="B17" s="14" t="s">
        <v>47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f t="shared" si="3"/>
        <v>0</v>
      </c>
    </row>
    <row r="18" spans="2:16" ht="18" customHeight="1" x14ac:dyDescent="0.2">
      <c r="B18" s="14" t="s">
        <v>43</v>
      </c>
      <c r="C18" s="9"/>
      <c r="D18" s="9"/>
      <c r="E18" s="9"/>
      <c r="F18" s="9"/>
      <c r="G18" s="9"/>
      <c r="H18" s="9"/>
      <c r="I18" s="9"/>
      <c r="J18" s="9">
        <v>15000</v>
      </c>
      <c r="K18" s="9">
        <v>20000</v>
      </c>
      <c r="L18" s="9">
        <v>25000</v>
      </c>
      <c r="M18" s="9">
        <v>30000</v>
      </c>
      <c r="N18" s="9">
        <v>35000</v>
      </c>
      <c r="O18" s="9">
        <v>45000</v>
      </c>
      <c r="P18" s="9">
        <f t="shared" si="3"/>
        <v>170000</v>
      </c>
    </row>
    <row r="19" spans="2:16" ht="18" customHeight="1" x14ac:dyDescent="0.2">
      <c r="B19" s="14" t="s">
        <v>44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f t="shared" si="3"/>
        <v>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3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3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>
        <f>400000000/6</f>
        <v>66666666.666666664</v>
      </c>
      <c r="K22" s="9">
        <f>400000000/6</f>
        <v>66666666.666666664</v>
      </c>
      <c r="L22" s="9">
        <f>400000000/6</f>
        <v>66666666.666666664</v>
      </c>
      <c r="M22" s="9">
        <f>400000000/6</f>
        <v>66666666.666666664</v>
      </c>
      <c r="N22" s="9">
        <f>400000000/6</f>
        <v>66666666.666666664</v>
      </c>
      <c r="O22" s="9">
        <f>400000000/6</f>
        <v>66666666.666666664</v>
      </c>
      <c r="P22" s="9">
        <f t="shared" si="3"/>
        <v>400000000</v>
      </c>
    </row>
    <row r="23" spans="2:16" ht="18" customHeight="1" x14ac:dyDescent="0.2">
      <c r="B23" s="16" t="s">
        <v>3</v>
      </c>
      <c r="C23" s="17">
        <f t="shared" ref="C23:P23" si="4">SUM(C14:C22)</f>
        <v>0</v>
      </c>
      <c r="D23" s="17">
        <f t="shared" si="4"/>
        <v>0</v>
      </c>
      <c r="E23" s="17">
        <f t="shared" si="4"/>
        <v>0</v>
      </c>
      <c r="F23" s="17">
        <f t="shared" si="4"/>
        <v>0</v>
      </c>
      <c r="G23" s="17">
        <f t="shared" si="4"/>
        <v>0</v>
      </c>
      <c r="H23" s="17">
        <f t="shared" si="4"/>
        <v>0</v>
      </c>
      <c r="I23" s="17">
        <f t="shared" si="4"/>
        <v>0</v>
      </c>
      <c r="J23" s="17">
        <f t="shared" si="4"/>
        <v>66681666.666666664</v>
      </c>
      <c r="K23" s="17">
        <f t="shared" si="4"/>
        <v>66686666.666666664</v>
      </c>
      <c r="L23" s="17">
        <f t="shared" si="4"/>
        <v>66691666.666666664</v>
      </c>
      <c r="M23" s="17">
        <f t="shared" si="4"/>
        <v>66696666.666666664</v>
      </c>
      <c r="N23" s="17">
        <f t="shared" si="4"/>
        <v>66701666.666666664</v>
      </c>
      <c r="O23" s="17">
        <f t="shared" si="4"/>
        <v>66711666.666666664</v>
      </c>
      <c r="P23" s="17">
        <f t="shared" si="4"/>
        <v>400170000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5">(D5+D23)</f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  <c r="J24" s="17">
        <f t="shared" si="5"/>
        <v>66681666.666666664</v>
      </c>
      <c r="K24" s="17">
        <f t="shared" si="5"/>
        <v>122534372.63</v>
      </c>
      <c r="L24" s="17">
        <f t="shared" si="5"/>
        <v>185472711.59333333</v>
      </c>
      <c r="M24" s="17">
        <f t="shared" si="5"/>
        <v>248416050.55666664</v>
      </c>
      <c r="N24" s="17">
        <f t="shared" si="5"/>
        <v>311364389.51999998</v>
      </c>
      <c r="O24" s="17">
        <f t="shared" si="5"/>
        <v>374322728.48333335</v>
      </c>
      <c r="P24" s="17">
        <f t="shared" si="5"/>
        <v>400170000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f>SUM(D28:O28)</f>
        <v>0</v>
      </c>
    </row>
    <row r="29" spans="2:16" ht="18" customHeight="1" x14ac:dyDescent="0.2">
      <c r="B29" s="14" t="s">
        <v>50</v>
      </c>
      <c r="C29" s="9"/>
      <c r="D29" s="9"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f>SUM(D29:O29)</f>
        <v>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6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/>
      <c r="E33" s="33"/>
      <c r="F33" s="33"/>
      <c r="G33" s="33"/>
      <c r="H33" s="33"/>
      <c r="I33" s="33"/>
      <c r="J33" s="33">
        <f>(59612667/20)+2980633</f>
        <v>5961266.3499999996</v>
      </c>
      <c r="K33" s="33">
        <f t="shared" ref="I33:O33" si="7">59612667/20</f>
        <v>2980633.35</v>
      </c>
      <c r="L33" s="33">
        <f t="shared" si="7"/>
        <v>2980633.35</v>
      </c>
      <c r="M33" s="33">
        <f t="shared" si="7"/>
        <v>2980633.35</v>
      </c>
      <c r="N33" s="33">
        <f t="shared" si="7"/>
        <v>2980633.35</v>
      </c>
      <c r="O33" s="33">
        <f t="shared" si="7"/>
        <v>2980633.35</v>
      </c>
      <c r="P33" s="9">
        <f t="shared" si="6"/>
        <v>20864433.100000001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>
        <f>2000000+1600000</f>
        <v>3600000</v>
      </c>
      <c r="K34" s="33"/>
      <c r="L34" s="33"/>
      <c r="M34" s="33"/>
      <c r="N34" s="33"/>
      <c r="O34" s="33"/>
      <c r="P34" s="9">
        <f t="shared" ref="P34" si="8">SUM(D34:O34)</f>
        <v>3600000</v>
      </c>
    </row>
    <row r="35" spans="2:16" ht="18" customHeight="1" x14ac:dyDescent="0.2">
      <c r="B35" s="14" t="s">
        <v>66</v>
      </c>
      <c r="C35" s="9"/>
      <c r="D35" s="33"/>
      <c r="E35" s="33"/>
      <c r="F35" s="33"/>
      <c r="G35" s="33"/>
      <c r="H35" s="33"/>
      <c r="I35" s="33"/>
      <c r="J35" s="33">
        <v>4166.67</v>
      </c>
      <c r="K35" s="33">
        <v>4166.67</v>
      </c>
      <c r="L35" s="33">
        <v>4166.67</v>
      </c>
      <c r="M35" s="33">
        <v>4166.67</v>
      </c>
      <c r="N35" s="33">
        <v>4166.67</v>
      </c>
      <c r="O35" s="33">
        <v>4166.67</v>
      </c>
      <c r="P35" s="9">
        <f t="shared" si="6"/>
        <v>25000.019999999997</v>
      </c>
    </row>
    <row r="36" spans="2:16" ht="18" customHeight="1" x14ac:dyDescent="0.2">
      <c r="B36" s="14" t="s">
        <v>67</v>
      </c>
      <c r="C36" s="9"/>
      <c r="D36" s="33"/>
      <c r="E36" s="33"/>
      <c r="F36" s="33"/>
      <c r="G36" s="33"/>
      <c r="H36" s="33"/>
      <c r="I36" s="33"/>
      <c r="J36" s="33">
        <v>4166.67</v>
      </c>
      <c r="K36" s="33">
        <v>4166.67</v>
      </c>
      <c r="L36" s="33">
        <v>4166.67</v>
      </c>
      <c r="M36" s="33">
        <v>4166.67</v>
      </c>
      <c r="N36" s="33">
        <v>4166.67</v>
      </c>
      <c r="O36" s="33">
        <v>4166.67</v>
      </c>
      <c r="P36" s="9">
        <f t="shared" si="6"/>
        <v>25000.019999999997</v>
      </c>
    </row>
    <row r="37" spans="2:16" ht="18" customHeight="1" x14ac:dyDescent="0.2">
      <c r="B37" s="15" t="s">
        <v>28</v>
      </c>
      <c r="C37" s="33"/>
      <c r="D37" s="33"/>
      <c r="E37" s="33"/>
      <c r="F37" s="33"/>
      <c r="G37" s="33"/>
      <c r="H37" s="33"/>
      <c r="I37" s="33"/>
      <c r="J37" s="33">
        <f t="shared" ref="I37:O37" si="9">4468300/12</f>
        <v>372358.33333333331</v>
      </c>
      <c r="K37" s="33">
        <f t="shared" si="9"/>
        <v>372358.33333333331</v>
      </c>
      <c r="L37" s="33">
        <f t="shared" si="9"/>
        <v>372358.33333333331</v>
      </c>
      <c r="M37" s="33">
        <f t="shared" si="9"/>
        <v>372358.33333333331</v>
      </c>
      <c r="N37" s="33">
        <f t="shared" si="9"/>
        <v>372358.33333333331</v>
      </c>
      <c r="O37" s="33">
        <f t="shared" si="9"/>
        <v>372358.33333333331</v>
      </c>
      <c r="P37" s="9">
        <f t="shared" si="6"/>
        <v>2234150</v>
      </c>
    </row>
    <row r="38" spans="2:16" ht="18" customHeight="1" x14ac:dyDescent="0.2">
      <c r="B38" s="14" t="s">
        <v>29</v>
      </c>
      <c r="C38" s="9"/>
      <c r="D38" s="9"/>
      <c r="E38" s="9"/>
      <c r="F38" s="9"/>
      <c r="G38" s="9"/>
      <c r="H38" s="9"/>
      <c r="I38" s="9"/>
      <c r="J38" s="9">
        <f t="shared" ref="I38:O38" si="10">637031.96/12</f>
        <v>53085.996666666666</v>
      </c>
      <c r="K38" s="9">
        <f t="shared" si="10"/>
        <v>53085.996666666666</v>
      </c>
      <c r="L38" s="9">
        <f t="shared" si="10"/>
        <v>53085.996666666666</v>
      </c>
      <c r="M38" s="9">
        <f t="shared" si="10"/>
        <v>53085.996666666666</v>
      </c>
      <c r="N38" s="9">
        <f t="shared" si="10"/>
        <v>53085.996666666666</v>
      </c>
      <c r="O38" s="9">
        <f t="shared" si="10"/>
        <v>53085.996666666666</v>
      </c>
      <c r="P38" s="9">
        <f t="shared" si="6"/>
        <v>318515.98</v>
      </c>
    </row>
    <row r="39" spans="2:16" ht="18" customHeight="1" x14ac:dyDescent="0.2">
      <c r="B39" s="15" t="s">
        <v>5</v>
      </c>
      <c r="C39" s="33"/>
      <c r="D39" s="33"/>
      <c r="E39" s="33"/>
      <c r="F39" s="33"/>
      <c r="G39" s="33"/>
      <c r="H39" s="33"/>
      <c r="I39" s="33"/>
      <c r="J39" s="33">
        <v>1250</v>
      </c>
      <c r="K39" s="33">
        <v>1250</v>
      </c>
      <c r="L39" s="33">
        <v>1250</v>
      </c>
      <c r="M39" s="33">
        <v>1250</v>
      </c>
      <c r="N39" s="33">
        <v>1250</v>
      </c>
      <c r="O39" s="33">
        <v>1250</v>
      </c>
      <c r="P39" s="9">
        <f t="shared" si="6"/>
        <v>7500</v>
      </c>
    </row>
    <row r="40" spans="2:16" ht="18" customHeight="1" x14ac:dyDescent="0.2">
      <c r="B40" s="14" t="s">
        <v>6</v>
      </c>
      <c r="C40" s="9"/>
      <c r="D40" s="33"/>
      <c r="E40" s="33"/>
      <c r="F40" s="33"/>
      <c r="G40" s="33"/>
      <c r="H40" s="33"/>
      <c r="I40" s="33"/>
      <c r="J40" s="33">
        <f t="shared" ref="I40:O40" si="11">200000/8</f>
        <v>25000</v>
      </c>
      <c r="K40" s="33">
        <f t="shared" si="11"/>
        <v>25000</v>
      </c>
      <c r="L40" s="33">
        <f t="shared" si="11"/>
        <v>25000</v>
      </c>
      <c r="M40" s="33">
        <f t="shared" si="11"/>
        <v>25000</v>
      </c>
      <c r="N40" s="33">
        <f t="shared" si="11"/>
        <v>25000</v>
      </c>
      <c r="O40" s="33">
        <f t="shared" si="11"/>
        <v>25000</v>
      </c>
      <c r="P40" s="9">
        <f t="shared" si="6"/>
        <v>150000</v>
      </c>
    </row>
    <row r="41" spans="2:16" ht="18" customHeight="1" x14ac:dyDescent="0.2">
      <c r="B41" s="15" t="s">
        <v>7</v>
      </c>
      <c r="C41" s="33"/>
      <c r="D41" s="33"/>
      <c r="E41" s="33"/>
      <c r="F41" s="33"/>
      <c r="G41" s="33"/>
      <c r="H41" s="33"/>
      <c r="I41" s="33"/>
      <c r="J41" s="33">
        <v>4166.67</v>
      </c>
      <c r="K41" s="33">
        <v>4166.67</v>
      </c>
      <c r="L41" s="33">
        <v>4166.67</v>
      </c>
      <c r="M41" s="33">
        <v>4166.67</v>
      </c>
      <c r="N41" s="33">
        <v>4166.67</v>
      </c>
      <c r="O41" s="33">
        <v>4166.67</v>
      </c>
      <c r="P41" s="9">
        <f t="shared" si="6"/>
        <v>25000.019999999997</v>
      </c>
    </row>
    <row r="42" spans="2:16" ht="18" customHeight="1" x14ac:dyDescent="0.2">
      <c r="B42" s="14" t="s">
        <v>61</v>
      </c>
      <c r="C42" s="9"/>
      <c r="D42" s="33"/>
      <c r="E42" s="33"/>
      <c r="F42" s="33"/>
      <c r="G42" s="33"/>
      <c r="H42" s="33"/>
      <c r="I42" s="33"/>
      <c r="J42" s="33">
        <v>41666.67</v>
      </c>
      <c r="K42" s="33">
        <v>41666.67</v>
      </c>
      <c r="L42" s="33">
        <v>41666.67</v>
      </c>
      <c r="M42" s="33">
        <v>41666.67</v>
      </c>
      <c r="N42" s="33">
        <v>41666.67</v>
      </c>
      <c r="O42" s="33">
        <v>41666.67</v>
      </c>
      <c r="P42" s="9">
        <f t="shared" si="6"/>
        <v>250000.01999999996</v>
      </c>
    </row>
    <row r="43" spans="2:16" ht="18" customHeight="1" x14ac:dyDescent="0.2">
      <c r="B43" s="15" t="s">
        <v>8</v>
      </c>
      <c r="C43" s="33"/>
      <c r="D43" s="33"/>
      <c r="E43" s="33"/>
      <c r="F43" s="33"/>
      <c r="G43" s="33"/>
      <c r="H43" s="33"/>
      <c r="I43" s="33"/>
      <c r="J43" s="33">
        <v>10000</v>
      </c>
      <c r="K43" s="33">
        <v>10000</v>
      </c>
      <c r="L43" s="33">
        <v>10000</v>
      </c>
      <c r="M43" s="33">
        <v>10000</v>
      </c>
      <c r="N43" s="33">
        <v>10000</v>
      </c>
      <c r="O43" s="33">
        <v>10000</v>
      </c>
      <c r="P43" s="9">
        <f t="shared" si="6"/>
        <v>60000</v>
      </c>
    </row>
    <row r="44" spans="2:16" ht="18" customHeight="1" x14ac:dyDescent="0.2">
      <c r="B44" s="14" t="s">
        <v>9</v>
      </c>
      <c r="C44" s="9"/>
      <c r="D44" s="33"/>
      <c r="E44" s="33"/>
      <c r="F44" s="33"/>
      <c r="G44" s="33"/>
      <c r="H44" s="33"/>
      <c r="I44" s="33"/>
      <c r="J44" s="33">
        <f t="shared" ref="I44:O44" si="12">100000/12</f>
        <v>8333.3333333333339</v>
      </c>
      <c r="K44" s="33">
        <f t="shared" si="12"/>
        <v>8333.3333333333339</v>
      </c>
      <c r="L44" s="33">
        <f t="shared" si="12"/>
        <v>8333.3333333333339</v>
      </c>
      <c r="M44" s="33">
        <f t="shared" si="12"/>
        <v>8333.3333333333339</v>
      </c>
      <c r="N44" s="33">
        <f t="shared" si="12"/>
        <v>8333.3333333333339</v>
      </c>
      <c r="O44" s="33">
        <f t="shared" si="12"/>
        <v>8333.3333333333339</v>
      </c>
      <c r="P44" s="9">
        <f t="shared" si="6"/>
        <v>50000.000000000007</v>
      </c>
    </row>
    <row r="45" spans="2:16" ht="18" customHeight="1" x14ac:dyDescent="0.2">
      <c r="B45" s="14" t="s">
        <v>48</v>
      </c>
      <c r="C45" s="9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9">
        <f t="shared" si="6"/>
        <v>0</v>
      </c>
    </row>
    <row r="46" spans="2:16" ht="18" customHeight="1" x14ac:dyDescent="0.2">
      <c r="B46" s="14" t="s">
        <v>62</v>
      </c>
      <c r="C46" s="9"/>
      <c r="D46" s="33"/>
      <c r="E46" s="33"/>
      <c r="F46" s="33"/>
      <c r="G46" s="33"/>
      <c r="H46" s="33"/>
      <c r="I46" s="33"/>
      <c r="J46" s="33">
        <v>5000</v>
      </c>
      <c r="K46" s="33">
        <v>5000</v>
      </c>
      <c r="L46" s="33">
        <v>5000</v>
      </c>
      <c r="M46" s="33">
        <v>5000</v>
      </c>
      <c r="N46" s="33">
        <v>5000</v>
      </c>
      <c r="O46" s="33">
        <v>5000</v>
      </c>
      <c r="P46" s="9">
        <f t="shared" si="6"/>
        <v>30000</v>
      </c>
    </row>
    <row r="47" spans="2:16" ht="18" customHeight="1" x14ac:dyDescent="0.2">
      <c r="B47" s="15" t="s">
        <v>10</v>
      </c>
      <c r="C47" s="33"/>
      <c r="D47" s="33"/>
      <c r="E47" s="33"/>
      <c r="F47" s="33"/>
      <c r="G47" s="33"/>
      <c r="H47" s="33"/>
      <c r="I47" s="33"/>
      <c r="J47" s="33">
        <v>5000</v>
      </c>
      <c r="K47" s="33">
        <v>5000</v>
      </c>
      <c r="L47" s="33">
        <v>5000</v>
      </c>
      <c r="M47" s="33">
        <v>5000</v>
      </c>
      <c r="N47" s="33">
        <v>5000</v>
      </c>
      <c r="O47" s="33">
        <v>5000</v>
      </c>
      <c r="P47" s="9">
        <f t="shared" si="6"/>
        <v>30000</v>
      </c>
    </row>
    <row r="48" spans="2:16" ht="18" customHeight="1" x14ac:dyDescent="0.2">
      <c r="B48" s="14" t="s">
        <v>63</v>
      </c>
      <c r="C48" s="9"/>
      <c r="D48" s="33"/>
      <c r="E48" s="33"/>
      <c r="F48" s="33"/>
      <c r="G48" s="33"/>
      <c r="H48" s="33"/>
      <c r="I48" s="33"/>
      <c r="J48" s="33">
        <f t="shared" ref="I48:O48" si="13">61000+4166.67</f>
        <v>65166.67</v>
      </c>
      <c r="K48" s="33">
        <f t="shared" si="13"/>
        <v>65166.67</v>
      </c>
      <c r="L48" s="33">
        <f t="shared" si="13"/>
        <v>65166.67</v>
      </c>
      <c r="M48" s="33">
        <f t="shared" si="13"/>
        <v>65166.67</v>
      </c>
      <c r="N48" s="33">
        <f t="shared" si="13"/>
        <v>65166.67</v>
      </c>
      <c r="O48" s="33">
        <f t="shared" si="13"/>
        <v>65166.67</v>
      </c>
      <c r="P48" s="9">
        <f t="shared" si="6"/>
        <v>391000.01999999996</v>
      </c>
    </row>
    <row r="49" spans="2:16" ht="18" customHeight="1" x14ac:dyDescent="0.2">
      <c r="B49" s="15" t="s">
        <v>11</v>
      </c>
      <c r="C49" s="33"/>
      <c r="D49" s="33"/>
      <c r="E49" s="33"/>
      <c r="F49" s="33"/>
      <c r="G49" s="33"/>
      <c r="H49" s="33"/>
      <c r="I49" s="33"/>
      <c r="J49" s="33">
        <f t="shared" ref="I49:O49" si="14">100000/8</f>
        <v>12500</v>
      </c>
      <c r="K49" s="33">
        <f t="shared" si="14"/>
        <v>12500</v>
      </c>
      <c r="L49" s="33">
        <f t="shared" si="14"/>
        <v>12500</v>
      </c>
      <c r="M49" s="33">
        <f t="shared" si="14"/>
        <v>12500</v>
      </c>
      <c r="N49" s="33">
        <f t="shared" si="14"/>
        <v>12500</v>
      </c>
      <c r="O49" s="33">
        <f t="shared" si="14"/>
        <v>12500</v>
      </c>
      <c r="P49" s="9">
        <f t="shared" si="6"/>
        <v>75000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6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6"/>
        <v>0</v>
      </c>
    </row>
    <row r="52" spans="2:16" ht="24.75" customHeight="1" x14ac:dyDescent="0.2">
      <c r="B52" s="14" t="s">
        <v>74</v>
      </c>
      <c r="C52" s="9"/>
      <c r="D52" s="33"/>
      <c r="E52" s="33"/>
      <c r="F52" s="33"/>
      <c r="G52" s="33"/>
      <c r="H52" s="33"/>
      <c r="I52" s="33"/>
      <c r="J52" s="33">
        <f t="shared" ref="I52:O52" si="15">1000000/8</f>
        <v>125000</v>
      </c>
      <c r="K52" s="33">
        <f t="shared" si="15"/>
        <v>125000</v>
      </c>
      <c r="L52" s="33">
        <f t="shared" si="15"/>
        <v>125000</v>
      </c>
      <c r="M52" s="33">
        <f t="shared" si="15"/>
        <v>125000</v>
      </c>
      <c r="N52" s="33">
        <f t="shared" si="15"/>
        <v>125000</v>
      </c>
      <c r="O52" s="33">
        <f t="shared" si="15"/>
        <v>125000</v>
      </c>
      <c r="P52" s="9">
        <f t="shared" ref="P52" si="16">SUM(D52:O52)</f>
        <v>750000</v>
      </c>
    </row>
    <row r="53" spans="2:16" ht="18" customHeight="1" x14ac:dyDescent="0.2">
      <c r="B53" s="14" t="s">
        <v>64</v>
      </c>
      <c r="C53" s="9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9">
        <f t="shared" ref="P53:P55" si="17">SUM(D53:O53)</f>
        <v>0</v>
      </c>
    </row>
    <row r="54" spans="2:16" ht="18" customHeight="1" x14ac:dyDescent="0.2">
      <c r="B54" s="14" t="s">
        <v>72</v>
      </c>
      <c r="C54" s="9"/>
      <c r="D54" s="33"/>
      <c r="E54" s="33"/>
      <c r="F54" s="33"/>
      <c r="G54" s="33"/>
      <c r="H54" s="33"/>
      <c r="I54" s="33"/>
      <c r="J54" s="33">
        <v>16666.669999999998</v>
      </c>
      <c r="K54" s="33">
        <v>16666.669999999998</v>
      </c>
      <c r="L54" s="33">
        <v>16666.669999999998</v>
      </c>
      <c r="M54" s="33">
        <v>16666.669999999998</v>
      </c>
      <c r="N54" s="33">
        <v>16666.669999999998</v>
      </c>
      <c r="O54" s="33">
        <v>16666.669999999998</v>
      </c>
      <c r="P54" s="9">
        <f t="shared" si="17"/>
        <v>100000.01999999999</v>
      </c>
    </row>
    <row r="55" spans="2:16" ht="18" customHeight="1" x14ac:dyDescent="0.2">
      <c r="B55" s="14" t="s">
        <v>71</v>
      </c>
      <c r="C55" s="9"/>
      <c r="D55" s="33"/>
      <c r="E55" s="33"/>
      <c r="F55" s="33"/>
      <c r="G55" s="33"/>
      <c r="H55" s="33"/>
      <c r="I55" s="33"/>
      <c r="J55" s="33">
        <v>4166.67</v>
      </c>
      <c r="K55" s="33">
        <v>4166.67</v>
      </c>
      <c r="L55" s="33">
        <v>4166.67</v>
      </c>
      <c r="M55" s="33">
        <v>4166.67</v>
      </c>
      <c r="N55" s="33">
        <v>4166.67</v>
      </c>
      <c r="O55" s="33">
        <v>4166.67</v>
      </c>
      <c r="P55" s="9">
        <f t="shared" si="17"/>
        <v>25000.019999999997</v>
      </c>
    </row>
    <row r="56" spans="2:16" ht="18" customHeight="1" x14ac:dyDescent="0.2">
      <c r="B56" s="14" t="s">
        <v>70</v>
      </c>
      <c r="C56" s="9"/>
      <c r="D56" s="9"/>
      <c r="E56" s="9"/>
      <c r="F56" s="9"/>
      <c r="G56" s="9"/>
      <c r="H56" s="9"/>
      <c r="I56" s="9"/>
      <c r="J56" s="9">
        <v>15000</v>
      </c>
      <c r="K56" s="9">
        <v>15000</v>
      </c>
      <c r="L56" s="9">
        <v>15000</v>
      </c>
      <c r="M56" s="9">
        <v>15000</v>
      </c>
      <c r="N56" s="9">
        <v>15000</v>
      </c>
      <c r="O56" s="9">
        <v>15000</v>
      </c>
      <c r="P56" s="9">
        <f t="shared" ref="P56:P57" si="18">SUM(D56:O56)</f>
        <v>90000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v>16312128</v>
      </c>
      <c r="P57" s="9">
        <f t="shared" si="18"/>
        <v>16312128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>
        <v>26655795</v>
      </c>
      <c r="P58" s="9">
        <f t="shared" si="6"/>
        <v>26655795</v>
      </c>
    </row>
    <row r="59" spans="2:16" ht="18" customHeight="1" x14ac:dyDescent="0.2">
      <c r="B59" s="16" t="s">
        <v>14</v>
      </c>
      <c r="C59" s="17">
        <f t="shared" ref="C59:P59" si="19">SUM(C27:C58)</f>
        <v>0</v>
      </c>
      <c r="D59" s="17">
        <f t="shared" si="19"/>
        <v>0</v>
      </c>
      <c r="E59" s="17">
        <f t="shared" si="19"/>
        <v>0</v>
      </c>
      <c r="F59" s="17">
        <f t="shared" si="19"/>
        <v>0</v>
      </c>
      <c r="G59" s="17">
        <f t="shared" si="19"/>
        <v>0</v>
      </c>
      <c r="H59" s="17">
        <f t="shared" si="19"/>
        <v>0</v>
      </c>
      <c r="I59" s="17">
        <f t="shared" si="19"/>
        <v>0</v>
      </c>
      <c r="J59" s="17">
        <f t="shared" si="19"/>
        <v>10333960.703333333</v>
      </c>
      <c r="K59" s="17">
        <f t="shared" si="19"/>
        <v>3753327.7033333331</v>
      </c>
      <c r="L59" s="17">
        <f t="shared" si="19"/>
        <v>3753327.7033333331</v>
      </c>
      <c r="M59" s="17">
        <f t="shared" si="19"/>
        <v>3753327.7033333331</v>
      </c>
      <c r="N59" s="17">
        <f t="shared" si="19"/>
        <v>3753327.7033333331</v>
      </c>
      <c r="O59" s="17">
        <f t="shared" si="19"/>
        <v>46721250.703333333</v>
      </c>
      <c r="P59" s="17">
        <f t="shared" si="19"/>
        <v>72068522.219999999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20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20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20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20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>
        <v>500000</v>
      </c>
      <c r="K64" s="9"/>
      <c r="L64" s="9"/>
      <c r="M64" s="9"/>
      <c r="N64" s="9"/>
      <c r="O64" s="9">
        <v>1000000</v>
      </c>
      <c r="P64" s="9">
        <f t="shared" si="20"/>
        <v>1500000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21">SUM(D59:D64)</f>
        <v>0</v>
      </c>
      <c r="E65" s="17">
        <f t="shared" si="21"/>
        <v>0</v>
      </c>
      <c r="F65" s="17">
        <f t="shared" si="21"/>
        <v>0</v>
      </c>
      <c r="G65" s="17">
        <f t="shared" si="21"/>
        <v>0</v>
      </c>
      <c r="H65" s="17">
        <f t="shared" si="21"/>
        <v>0</v>
      </c>
      <c r="I65" s="17">
        <f t="shared" si="21"/>
        <v>0</v>
      </c>
      <c r="J65" s="17">
        <f t="shared" si="21"/>
        <v>10833960.703333333</v>
      </c>
      <c r="K65" s="17">
        <f t="shared" si="21"/>
        <v>3753327.7033333331</v>
      </c>
      <c r="L65" s="17">
        <f t="shared" si="21"/>
        <v>3753327.7033333331</v>
      </c>
      <c r="M65" s="17">
        <f t="shared" si="21"/>
        <v>3753327.7033333331</v>
      </c>
      <c r="N65" s="17">
        <f t="shared" si="21"/>
        <v>3753327.7033333331</v>
      </c>
      <c r="O65" s="17">
        <f t="shared" si="21"/>
        <v>47721250.703333333</v>
      </c>
      <c r="P65" s="17">
        <f t="shared" si="21"/>
        <v>73568522.219999999</v>
      </c>
      <c r="S65" s="36"/>
    </row>
    <row r="66" spans="2:19" ht="18" customHeight="1" x14ac:dyDescent="0.2">
      <c r="B66" s="8" t="s">
        <v>32</v>
      </c>
      <c r="C66" s="17">
        <f t="shared" ref="C66:P66" si="22">(C24-C65)</f>
        <v>0</v>
      </c>
      <c r="D66" s="17">
        <f t="shared" si="22"/>
        <v>0</v>
      </c>
      <c r="E66" s="17">
        <f t="shared" si="22"/>
        <v>0</v>
      </c>
      <c r="F66" s="17">
        <f t="shared" si="22"/>
        <v>0</v>
      </c>
      <c r="G66" s="17">
        <f t="shared" si="22"/>
        <v>0</v>
      </c>
      <c r="H66" s="17">
        <f t="shared" si="22"/>
        <v>0</v>
      </c>
      <c r="I66" s="17">
        <f t="shared" si="22"/>
        <v>0</v>
      </c>
      <c r="J66" s="17">
        <f t="shared" si="22"/>
        <v>55847705.963333331</v>
      </c>
      <c r="K66" s="17">
        <f t="shared" si="22"/>
        <v>118781044.92666666</v>
      </c>
      <c r="L66" s="17">
        <f t="shared" si="22"/>
        <v>181719383.88999999</v>
      </c>
      <c r="M66" s="17">
        <f t="shared" si="22"/>
        <v>244662722.85333329</v>
      </c>
      <c r="N66" s="17">
        <f t="shared" si="22"/>
        <v>307611061.81666666</v>
      </c>
      <c r="O66" s="17">
        <f t="shared" si="22"/>
        <v>326601477.78000003</v>
      </c>
      <c r="P66" s="17">
        <f t="shared" si="22"/>
        <v>326601477.77999997</v>
      </c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fAMNxrXlajlLHToPxZo+DxuT0tfNI+hbyFcebEBcr3jJALf7+9u5ou6WGzMufhU6ibB+rZBwuPK9cJjTjzncdw==" saltValue="OttQlRcaz/oqsvPzdDuh+Q==" spinCount="100000" sheet="1" objects="1" scenarios="1"/>
  <pageMargins left="0.27" right="0" top="0.5" bottom="0.25" header="0" footer="0"/>
  <pageSetup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F0C4F-8860-410F-81EE-EB45A3CBB4C5}">
  <sheetPr>
    <tabColor indexed="44"/>
    <pageSetUpPr fitToPage="1"/>
  </sheetPr>
  <dimension ref="B1:S74"/>
  <sheetViews>
    <sheetView showGridLines="0" zoomScale="90" zoomScaleNormal="90" workbookViewId="0">
      <pane ySplit="4" topLeftCell="A38" activePane="bottomLeft" state="frozen"/>
      <selection pane="bottomLeft" activeCell="D49" sqref="D49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46753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46753</v>
      </c>
      <c r="E4" s="30">
        <f>DATE(YEAR(D4),MONTH(D4)+1,1)</f>
        <v>46784</v>
      </c>
      <c r="F4" s="30">
        <f t="shared" ref="F4:O4" si="0">DATE(YEAR(E4),MONTH(E4)+1,1)</f>
        <v>46813</v>
      </c>
      <c r="G4" s="30">
        <f t="shared" si="0"/>
        <v>46844</v>
      </c>
      <c r="H4" s="30">
        <f t="shared" si="0"/>
        <v>46874</v>
      </c>
      <c r="I4" s="30">
        <f t="shared" si="0"/>
        <v>46905</v>
      </c>
      <c r="J4" s="30">
        <f t="shared" si="0"/>
        <v>46935</v>
      </c>
      <c r="K4" s="30">
        <f t="shared" si="0"/>
        <v>46966</v>
      </c>
      <c r="L4" s="30">
        <f t="shared" si="0"/>
        <v>46997</v>
      </c>
      <c r="M4" s="30">
        <f t="shared" si="0"/>
        <v>47027</v>
      </c>
      <c r="N4" s="30">
        <f t="shared" si="0"/>
        <v>47058</v>
      </c>
      <c r="O4" s="30">
        <f t="shared" si="0"/>
        <v>47088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'2027'!P66</f>
        <v>40495658.291715264</v>
      </c>
      <c r="E5" s="9">
        <f t="shared" ref="E5:O5" si="1">D66</f>
        <v>178028748.28405181</v>
      </c>
      <c r="F5" s="9">
        <f t="shared" si="1"/>
        <v>315605967.85306323</v>
      </c>
      <c r="G5" s="9">
        <f t="shared" si="1"/>
        <v>453229523.47758323</v>
      </c>
      <c r="H5" s="9">
        <f t="shared" si="1"/>
        <v>468185397.96038729</v>
      </c>
      <c r="I5" s="9">
        <f t="shared" si="1"/>
        <v>483192357.94438958</v>
      </c>
      <c r="J5" s="9">
        <f t="shared" si="1"/>
        <v>498252957.70464998</v>
      </c>
      <c r="K5" s="9">
        <f t="shared" si="1"/>
        <v>513369879.22998148</v>
      </c>
      <c r="L5" s="9">
        <f t="shared" si="1"/>
        <v>528545938.60863763</v>
      </c>
      <c r="M5" s="9">
        <f t="shared" si="1"/>
        <v>543784092.73328471</v>
      </c>
      <c r="N5" s="9">
        <f t="shared" si="1"/>
        <v>561887446.34122217</v>
      </c>
      <c r="O5" s="9">
        <f t="shared" si="1"/>
        <v>580059259.40661454</v>
      </c>
      <c r="P5" s="9">
        <f>D5</f>
        <v>40495658.291715264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>(125515831/4)+(125515831/4)+122716334</f>
        <v>185474249.5</v>
      </c>
      <c r="E9" s="9">
        <f>(125515831/4)+(125515831/4)+122716334</f>
        <v>185474249.5</v>
      </c>
      <c r="F9" s="9">
        <f>(125515831/4)+(125515831/4)+122716334</f>
        <v>185474249.5</v>
      </c>
      <c r="G9" s="9">
        <f t="shared" ref="G9:O9" si="3">(125515831/4)+(125515831/4)</f>
        <v>62757915.5</v>
      </c>
      <c r="H9" s="9">
        <f t="shared" si="3"/>
        <v>62757915.5</v>
      </c>
      <c r="I9" s="9">
        <f t="shared" si="3"/>
        <v>62757915.5</v>
      </c>
      <c r="J9" s="9">
        <f t="shared" si="3"/>
        <v>62757915.5</v>
      </c>
      <c r="K9" s="9">
        <f t="shared" si="3"/>
        <v>62757915.5</v>
      </c>
      <c r="L9" s="9">
        <f t="shared" si="3"/>
        <v>62757915.5</v>
      </c>
      <c r="M9" s="9">
        <f t="shared" si="3"/>
        <v>62757915.5</v>
      </c>
      <c r="N9" s="9">
        <f t="shared" si="3"/>
        <v>62757915.5</v>
      </c>
      <c r="O9" s="9">
        <f t="shared" si="3"/>
        <v>62757915.5</v>
      </c>
      <c r="P9" s="9">
        <f t="shared" si="2"/>
        <v>1121243988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187874249.5</v>
      </c>
      <c r="E14" s="9">
        <f t="shared" si="5"/>
        <v>187874249.5</v>
      </c>
      <c r="F14" s="9">
        <f t="shared" si="5"/>
        <v>187874249.5</v>
      </c>
      <c r="G14" s="9">
        <f t="shared" si="5"/>
        <v>65157915.5</v>
      </c>
      <c r="H14" s="9">
        <f t="shared" si="5"/>
        <v>65157915.5</v>
      </c>
      <c r="I14" s="9">
        <f t="shared" si="5"/>
        <v>65157915.5</v>
      </c>
      <c r="J14" s="9">
        <f t="shared" si="5"/>
        <v>65157915.5</v>
      </c>
      <c r="K14" s="9">
        <f t="shared" si="5"/>
        <v>65157915.5</v>
      </c>
      <c r="L14" s="9">
        <f t="shared" si="5"/>
        <v>65157915.5</v>
      </c>
      <c r="M14" s="9">
        <f t="shared" si="5"/>
        <v>67957915.5</v>
      </c>
      <c r="N14" s="9">
        <f t="shared" si="5"/>
        <v>67957915.5</v>
      </c>
      <c r="O14" s="9">
        <f t="shared" si="5"/>
        <v>67957915.5</v>
      </c>
      <c r="P14" s="9">
        <f t="shared" si="2"/>
        <v>1158443988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189481641.0334973</v>
      </c>
      <c r="E23" s="17">
        <f t="shared" si="10"/>
        <v>189525770.61017218</v>
      </c>
      <c r="F23" s="17">
        <f t="shared" si="10"/>
        <v>189572106.6656808</v>
      </c>
      <c r="G23" s="17">
        <f t="shared" si="10"/>
        <v>66904425.523964822</v>
      </c>
      <c r="H23" s="17">
        <f t="shared" si="10"/>
        <v>66955511.025163062</v>
      </c>
      <c r="I23" s="17">
        <f t="shared" si="10"/>
        <v>67009150.801421218</v>
      </c>
      <c r="J23" s="17">
        <f t="shared" si="10"/>
        <v>67065472.566492274</v>
      </c>
      <c r="K23" s="17">
        <f t="shared" si="10"/>
        <v>67124610.419816881</v>
      </c>
      <c r="L23" s="17">
        <f t="shared" si="10"/>
        <v>67186705.165807739</v>
      </c>
      <c r="M23" s="17">
        <f t="shared" si="10"/>
        <v>70051904.649098128</v>
      </c>
      <c r="N23" s="17">
        <f t="shared" si="10"/>
        <v>70120364.106553033</v>
      </c>
      <c r="O23" s="17">
        <f t="shared" si="10"/>
        <v>70192246.536880687</v>
      </c>
      <c r="P23" s="17">
        <f t="shared" si="10"/>
        <v>1181189909.1045482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229977299.32521257</v>
      </c>
      <c r="E24" s="17">
        <f t="shared" si="11"/>
        <v>367554518.89422399</v>
      </c>
      <c r="F24" s="17">
        <f t="shared" si="11"/>
        <v>505178074.51874399</v>
      </c>
      <c r="G24" s="17">
        <f t="shared" si="11"/>
        <v>520133949.00154805</v>
      </c>
      <c r="H24" s="17">
        <f t="shared" si="11"/>
        <v>535140908.98555034</v>
      </c>
      <c r="I24" s="17">
        <f t="shared" si="11"/>
        <v>550201508.74581075</v>
      </c>
      <c r="J24" s="17">
        <f t="shared" si="11"/>
        <v>565318430.27114224</v>
      </c>
      <c r="K24" s="17">
        <f t="shared" si="11"/>
        <v>580494489.64979839</v>
      </c>
      <c r="L24" s="17">
        <f t="shared" si="11"/>
        <v>595732643.77444541</v>
      </c>
      <c r="M24" s="17">
        <f t="shared" si="11"/>
        <v>613835997.38238287</v>
      </c>
      <c r="N24" s="17">
        <f t="shared" si="11"/>
        <v>632007810.44777524</v>
      </c>
      <c r="O24" s="17">
        <f t="shared" si="11"/>
        <v>650251505.94349527</v>
      </c>
      <c r="P24" s="17">
        <f t="shared" si="11"/>
        <v>1221685567.3962636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(153720990+25000000+25000000)/12</f>
        <v>16976749.166666668</v>
      </c>
      <c r="E28" s="9">
        <f t="shared" si="12"/>
        <v>16976749.166666668</v>
      </c>
      <c r="F28" s="9">
        <f t="shared" si="12"/>
        <v>16976749.166666668</v>
      </c>
      <c r="G28" s="9">
        <f t="shared" si="12"/>
        <v>16976749.166666668</v>
      </c>
      <c r="H28" s="9">
        <f t="shared" si="12"/>
        <v>16976749.166666668</v>
      </c>
      <c r="I28" s="9">
        <f t="shared" si="12"/>
        <v>16976749.166666668</v>
      </c>
      <c r="J28" s="9">
        <f t="shared" si="12"/>
        <v>16976749.166666668</v>
      </c>
      <c r="K28" s="9">
        <f t="shared" si="12"/>
        <v>16976749.166666668</v>
      </c>
      <c r="L28" s="9">
        <f t="shared" si="12"/>
        <v>16976749.166666668</v>
      </c>
      <c r="M28" s="9">
        <f t="shared" si="12"/>
        <v>16976749.166666668</v>
      </c>
      <c r="N28" s="9">
        <f t="shared" si="12"/>
        <v>16976749.166666668</v>
      </c>
      <c r="O28" s="9">
        <f t="shared" si="12"/>
        <v>16976749.166666668</v>
      </c>
      <c r="P28" s="9">
        <f>SUM(D28:O28)</f>
        <v>203720989.99999997</v>
      </c>
    </row>
    <row r="29" spans="2:16" ht="18" customHeight="1" x14ac:dyDescent="0.2">
      <c r="B29" s="14" t="s">
        <v>50</v>
      </c>
      <c r="C29" s="9"/>
      <c r="D29" s="9">
        <f t="shared" ref="D29:O29" si="13">150000000/12</f>
        <v>12500000</v>
      </c>
      <c r="E29" s="9">
        <f t="shared" si="13"/>
        <v>12500000</v>
      </c>
      <c r="F29" s="9">
        <f t="shared" si="13"/>
        <v>12500000</v>
      </c>
      <c r="G29" s="9">
        <f t="shared" si="13"/>
        <v>12500000</v>
      </c>
      <c r="H29" s="9">
        <f t="shared" si="13"/>
        <v>12500000</v>
      </c>
      <c r="I29" s="9">
        <f t="shared" si="13"/>
        <v>12500000</v>
      </c>
      <c r="J29" s="9">
        <f t="shared" si="13"/>
        <v>12500000</v>
      </c>
      <c r="K29" s="9">
        <f t="shared" si="13"/>
        <v>12500000</v>
      </c>
      <c r="L29" s="9">
        <f t="shared" si="13"/>
        <v>12500000</v>
      </c>
      <c r="M29" s="9">
        <f t="shared" si="13"/>
        <v>12500000</v>
      </c>
      <c r="N29" s="9">
        <f t="shared" si="13"/>
        <v>12500000</v>
      </c>
      <c r="O29" s="9">
        <f t="shared" si="13"/>
        <v>12500000</v>
      </c>
      <c r="P29" s="9">
        <f>SUM(D29:O29)</f>
        <v>150000000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38500000/12</f>
        <v>3208333.3333333335</v>
      </c>
      <c r="E33" s="33">
        <f t="shared" ref="E33:O33" si="15">38500000/12</f>
        <v>3208333.3333333335</v>
      </c>
      <c r="F33" s="33">
        <f t="shared" si="15"/>
        <v>3208333.3333333335</v>
      </c>
      <c r="G33" s="33">
        <f t="shared" si="15"/>
        <v>3208333.3333333335</v>
      </c>
      <c r="H33" s="33">
        <f t="shared" si="15"/>
        <v>3208333.3333333335</v>
      </c>
      <c r="I33" s="33">
        <f t="shared" si="15"/>
        <v>3208333.3333333335</v>
      </c>
      <c r="J33" s="33">
        <f t="shared" si="15"/>
        <v>3208333.3333333335</v>
      </c>
      <c r="K33" s="33">
        <f t="shared" si="15"/>
        <v>3208333.3333333335</v>
      </c>
      <c r="L33" s="33">
        <f t="shared" si="15"/>
        <v>3208333.3333333335</v>
      </c>
      <c r="M33" s="33">
        <f t="shared" si="15"/>
        <v>3208333.3333333335</v>
      </c>
      <c r="N33" s="33">
        <f t="shared" si="15"/>
        <v>3208333.3333333335</v>
      </c>
      <c r="O33" s="33">
        <f t="shared" si="15"/>
        <v>3208333.3333333335</v>
      </c>
      <c r="P33" s="9">
        <f t="shared" si="14"/>
        <v>38500000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>79475140/12</f>
        <v>6622928.333333333</v>
      </c>
      <c r="E37" s="33">
        <f t="shared" ref="E37:O37" si="17">79475140/12</f>
        <v>6622928.333333333</v>
      </c>
      <c r="F37" s="33">
        <f t="shared" si="17"/>
        <v>6622928.333333333</v>
      </c>
      <c r="G37" s="33">
        <f t="shared" si="17"/>
        <v>6622928.333333333</v>
      </c>
      <c r="H37" s="33">
        <f t="shared" si="17"/>
        <v>6622928.333333333</v>
      </c>
      <c r="I37" s="33">
        <f t="shared" si="17"/>
        <v>6622928.333333333</v>
      </c>
      <c r="J37" s="33">
        <f t="shared" si="17"/>
        <v>6622928.333333333</v>
      </c>
      <c r="K37" s="33">
        <f t="shared" si="17"/>
        <v>6622928.333333333</v>
      </c>
      <c r="L37" s="33">
        <f t="shared" si="17"/>
        <v>6622928.333333333</v>
      </c>
      <c r="M37" s="33">
        <f t="shared" si="17"/>
        <v>6622928.333333333</v>
      </c>
      <c r="N37" s="33">
        <f t="shared" si="17"/>
        <v>6622928.333333333</v>
      </c>
      <c r="O37" s="33">
        <f t="shared" si="17"/>
        <v>6622928.333333333</v>
      </c>
      <c r="P37" s="9">
        <f t="shared" si="14"/>
        <v>79475140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1006685.1066666666</v>
      </c>
      <c r="E38" s="9">
        <f t="shared" si="18"/>
        <v>1006685.1066666666</v>
      </c>
      <c r="F38" s="9">
        <f t="shared" si="18"/>
        <v>1006685.1066666666</v>
      </c>
      <c r="G38" s="9">
        <f t="shared" si="18"/>
        <v>1006685.1066666666</v>
      </c>
      <c r="H38" s="9">
        <f t="shared" si="18"/>
        <v>1006685.1066666666</v>
      </c>
      <c r="I38" s="9">
        <f t="shared" si="18"/>
        <v>1006685.1066666666</v>
      </c>
      <c r="J38" s="9">
        <f t="shared" si="18"/>
        <v>1006685.1066666666</v>
      </c>
      <c r="K38" s="9">
        <f t="shared" si="18"/>
        <v>1006685.1066666666</v>
      </c>
      <c r="L38" s="9">
        <f t="shared" si="18"/>
        <v>1006685.1066666666</v>
      </c>
      <c r="M38" s="9">
        <f t="shared" si="18"/>
        <v>1006685.1066666666</v>
      </c>
      <c r="N38" s="9">
        <f t="shared" si="18"/>
        <v>1006685.1066666666</v>
      </c>
      <c r="O38" s="9">
        <f t="shared" si="18"/>
        <v>1006685.1066666666</v>
      </c>
      <c r="P38" s="9">
        <f t="shared" si="14"/>
        <v>12080221.280000001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>
        <f>64699500/12</f>
        <v>5391625</v>
      </c>
      <c r="E45" s="33">
        <f t="shared" ref="E45:O45" si="25">64699500/12</f>
        <v>5391625</v>
      </c>
      <c r="F45" s="33">
        <f t="shared" si="25"/>
        <v>5391625</v>
      </c>
      <c r="G45" s="33">
        <f t="shared" si="25"/>
        <v>5391625</v>
      </c>
      <c r="H45" s="33">
        <f t="shared" si="25"/>
        <v>5391625</v>
      </c>
      <c r="I45" s="33">
        <f t="shared" si="25"/>
        <v>5391625</v>
      </c>
      <c r="J45" s="33">
        <f t="shared" si="25"/>
        <v>5391625</v>
      </c>
      <c r="K45" s="33">
        <f t="shared" si="25"/>
        <v>5391625</v>
      </c>
      <c r="L45" s="33">
        <f t="shared" si="25"/>
        <v>5391625</v>
      </c>
      <c r="M45" s="33">
        <f t="shared" si="25"/>
        <v>5391625</v>
      </c>
      <c r="N45" s="33">
        <f t="shared" si="25"/>
        <v>5391625</v>
      </c>
      <c r="O45" s="33">
        <f t="shared" si="25"/>
        <v>5391625</v>
      </c>
      <c r="P45" s="9">
        <f t="shared" si="14"/>
        <v>64699500</v>
      </c>
    </row>
    <row r="46" spans="2:16" ht="18" customHeight="1" x14ac:dyDescent="0.2">
      <c r="B46" s="14" t="s">
        <v>62</v>
      </c>
      <c r="C46" s="9"/>
      <c r="D46" s="33">
        <f t="shared" ref="D46:O46" si="26">400000/12</f>
        <v>33333.333333333336</v>
      </c>
      <c r="E46" s="33">
        <f t="shared" si="26"/>
        <v>33333.333333333336</v>
      </c>
      <c r="F46" s="33">
        <f t="shared" si="26"/>
        <v>33333.333333333336</v>
      </c>
      <c r="G46" s="33">
        <f t="shared" si="26"/>
        <v>33333.333333333336</v>
      </c>
      <c r="H46" s="33">
        <f t="shared" si="26"/>
        <v>33333.333333333336</v>
      </c>
      <c r="I46" s="33">
        <f t="shared" si="26"/>
        <v>33333.333333333336</v>
      </c>
      <c r="J46" s="33">
        <f t="shared" si="26"/>
        <v>33333.333333333336</v>
      </c>
      <c r="K46" s="33">
        <f t="shared" si="26"/>
        <v>33333.333333333336</v>
      </c>
      <c r="L46" s="33">
        <f t="shared" si="26"/>
        <v>33333.333333333336</v>
      </c>
      <c r="M46" s="33">
        <f t="shared" si="26"/>
        <v>33333.333333333336</v>
      </c>
      <c r="N46" s="33">
        <f t="shared" si="26"/>
        <v>33333.333333333336</v>
      </c>
      <c r="O46" s="33">
        <f t="shared" si="26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7">1000000/12</f>
        <v>83333.333333333328</v>
      </c>
      <c r="E47" s="33">
        <f t="shared" si="27"/>
        <v>83333.333333333328</v>
      </c>
      <c r="F47" s="33">
        <f t="shared" si="27"/>
        <v>83333.333333333328</v>
      </c>
      <c r="G47" s="33">
        <f t="shared" si="27"/>
        <v>83333.333333333328</v>
      </c>
      <c r="H47" s="33">
        <f t="shared" si="27"/>
        <v>83333.333333333328</v>
      </c>
      <c r="I47" s="33">
        <f t="shared" si="27"/>
        <v>83333.333333333328</v>
      </c>
      <c r="J47" s="33">
        <f t="shared" si="27"/>
        <v>83333.333333333328</v>
      </c>
      <c r="K47" s="33">
        <f t="shared" si="27"/>
        <v>83333.333333333328</v>
      </c>
      <c r="L47" s="33">
        <f t="shared" si="27"/>
        <v>83333.333333333328</v>
      </c>
      <c r="M47" s="33">
        <f t="shared" si="27"/>
        <v>83333.333333333328</v>
      </c>
      <c r="N47" s="33">
        <f t="shared" si="27"/>
        <v>83333.333333333328</v>
      </c>
      <c r="O47" s="33">
        <f t="shared" si="27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8">(39468000+1500000)/12</f>
        <v>3414000</v>
      </c>
      <c r="E48" s="33">
        <f t="shared" si="28"/>
        <v>3414000</v>
      </c>
      <c r="F48" s="33">
        <f t="shared" si="28"/>
        <v>3414000</v>
      </c>
      <c r="G48" s="33">
        <f t="shared" si="28"/>
        <v>3414000</v>
      </c>
      <c r="H48" s="33">
        <f t="shared" si="28"/>
        <v>3414000</v>
      </c>
      <c r="I48" s="33">
        <f t="shared" si="28"/>
        <v>3414000</v>
      </c>
      <c r="J48" s="33">
        <f t="shared" si="28"/>
        <v>3414000</v>
      </c>
      <c r="K48" s="33">
        <f t="shared" si="28"/>
        <v>3414000</v>
      </c>
      <c r="L48" s="33">
        <f t="shared" si="28"/>
        <v>3414000</v>
      </c>
      <c r="M48" s="33">
        <f t="shared" si="28"/>
        <v>3414000</v>
      </c>
      <c r="N48" s="33">
        <f t="shared" si="28"/>
        <v>3414000</v>
      </c>
      <c r="O48" s="33">
        <f t="shared" si="28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 t="shared" ref="D49:O49" si="29">5000000/12</f>
        <v>416666.66666666669</v>
      </c>
      <c r="E49" s="33">
        <f t="shared" si="29"/>
        <v>416666.66666666669</v>
      </c>
      <c r="F49" s="33">
        <f t="shared" si="29"/>
        <v>416666.66666666669</v>
      </c>
      <c r="G49" s="33">
        <f t="shared" si="29"/>
        <v>416666.66666666669</v>
      </c>
      <c r="H49" s="33">
        <f t="shared" si="29"/>
        <v>416666.66666666669</v>
      </c>
      <c r="I49" s="33">
        <f t="shared" si="29"/>
        <v>416666.66666666669</v>
      </c>
      <c r="J49" s="33">
        <f t="shared" si="29"/>
        <v>416666.66666666669</v>
      </c>
      <c r="K49" s="33">
        <f t="shared" si="29"/>
        <v>416666.66666666669</v>
      </c>
      <c r="L49" s="33">
        <f t="shared" si="29"/>
        <v>416666.66666666669</v>
      </c>
      <c r="M49" s="33">
        <f t="shared" si="29"/>
        <v>416666.66666666669</v>
      </c>
      <c r="N49" s="33">
        <f t="shared" si="29"/>
        <v>416666.66666666669</v>
      </c>
      <c r="O49" s="33">
        <f t="shared" si="29"/>
        <v>416666.66666666669</v>
      </c>
      <c r="P49" s="9">
        <f t="shared" si="14"/>
        <v>5000000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(('2027'!P23-('2027'!P59-'2027'!P45))*0.1)/12</f>
        <v>1411563.434494084</v>
      </c>
      <c r="E53" s="33">
        <f>(('2027'!P23-('2027'!P59-'2027'!P45))*0.1)/12</f>
        <v>1411563.434494084</v>
      </c>
      <c r="F53" s="33">
        <f>(('2027'!P23-('2027'!P59-'2027'!P45))*0.1)/12</f>
        <v>1411563.434494084</v>
      </c>
      <c r="G53" s="33">
        <f>(('2027'!P23-('2027'!P59-'2027'!P45))*0.1)/12</f>
        <v>1411563.434494084</v>
      </c>
      <c r="H53" s="33">
        <f>(('2027'!P23-('2027'!P59-'2027'!P45))*0.1)/12</f>
        <v>1411563.434494084</v>
      </c>
      <c r="I53" s="33">
        <f>(('2027'!P23-('2027'!P59-'2027'!P45))*0.1)/12</f>
        <v>1411563.434494084</v>
      </c>
      <c r="J53" s="33">
        <f>(('2027'!P23-('2027'!P59-'2027'!P45))*0.1)/12</f>
        <v>1411563.434494084</v>
      </c>
      <c r="K53" s="33">
        <f>(('2027'!P23-('2027'!P59-'2027'!P45))*0.1)/12</f>
        <v>1411563.434494084</v>
      </c>
      <c r="L53" s="33">
        <f>(('2027'!P23-('2027'!P59-'2027'!P45))*0.1)/12</f>
        <v>1411563.434494084</v>
      </c>
      <c r="M53" s="33">
        <f>(('2027'!P23-('2027'!P59-'2027'!P45))*0.1)/12</f>
        <v>1411563.434494084</v>
      </c>
      <c r="N53" s="33">
        <f>(('2027'!P23-('2027'!P59-'2027'!P45))*0.1)/12</f>
        <v>1411563.434494084</v>
      </c>
      <c r="O53" s="33">
        <f>(('2027'!P23-('2027'!P59-'2027'!P45))*0.1)/12</f>
        <v>1411563.434494084</v>
      </c>
      <c r="P53" s="9">
        <f t="shared" si="14"/>
        <v>16938761.213929009</v>
      </c>
    </row>
    <row r="54" spans="2:16" ht="18" customHeight="1" x14ac:dyDescent="0.2">
      <c r="B54" s="14" t="s">
        <v>72</v>
      </c>
      <c r="C54" s="9"/>
      <c r="D54" s="33">
        <f t="shared" ref="D54:O54" si="30">400000/12</f>
        <v>33333.333333333336</v>
      </c>
      <c r="E54" s="33">
        <f t="shared" si="30"/>
        <v>33333.333333333336</v>
      </c>
      <c r="F54" s="33">
        <f t="shared" si="30"/>
        <v>33333.333333333336</v>
      </c>
      <c r="G54" s="33">
        <f t="shared" si="30"/>
        <v>33333.333333333336</v>
      </c>
      <c r="H54" s="33">
        <f t="shared" si="30"/>
        <v>33333.333333333336</v>
      </c>
      <c r="I54" s="33">
        <f t="shared" si="30"/>
        <v>33333.333333333336</v>
      </c>
      <c r="J54" s="33">
        <f t="shared" si="30"/>
        <v>33333.333333333336</v>
      </c>
      <c r="K54" s="33">
        <f t="shared" si="30"/>
        <v>33333.333333333336</v>
      </c>
      <c r="L54" s="33">
        <f t="shared" si="30"/>
        <v>33333.333333333336</v>
      </c>
      <c r="M54" s="33">
        <f t="shared" si="30"/>
        <v>33333.333333333336</v>
      </c>
      <c r="N54" s="33">
        <f t="shared" si="30"/>
        <v>33333.333333333336</v>
      </c>
      <c r="O54" s="33">
        <f t="shared" si="30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31">2000000/12</f>
        <v>166666.66666666666</v>
      </c>
      <c r="E55" s="33">
        <f t="shared" si="31"/>
        <v>166666.66666666666</v>
      </c>
      <c r="F55" s="33">
        <f t="shared" si="31"/>
        <v>166666.66666666666</v>
      </c>
      <c r="G55" s="33">
        <f t="shared" si="31"/>
        <v>166666.66666666666</v>
      </c>
      <c r="H55" s="33">
        <f t="shared" si="31"/>
        <v>166666.66666666666</v>
      </c>
      <c r="I55" s="33">
        <f t="shared" si="31"/>
        <v>166666.66666666666</v>
      </c>
      <c r="J55" s="33">
        <f t="shared" si="31"/>
        <v>166666.66666666666</v>
      </c>
      <c r="K55" s="33">
        <f t="shared" si="31"/>
        <v>166666.66666666666</v>
      </c>
      <c r="L55" s="33">
        <f t="shared" si="31"/>
        <v>166666.66666666666</v>
      </c>
      <c r="M55" s="33">
        <f t="shared" si="31"/>
        <v>166666.66666666666</v>
      </c>
      <c r="N55" s="33">
        <f t="shared" si="31"/>
        <v>166666.66666666666</v>
      </c>
      <c r="O55" s="33">
        <f t="shared" si="31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2">SUM(C27:C58)</f>
        <v>0</v>
      </c>
      <c r="D59" s="17">
        <f t="shared" si="32"/>
        <v>51948551.041160755</v>
      </c>
      <c r="E59" s="17">
        <f t="shared" si="32"/>
        <v>51948551.041160755</v>
      </c>
      <c r="F59" s="17">
        <f t="shared" si="32"/>
        <v>51948551.041160755</v>
      </c>
      <c r="G59" s="17">
        <f t="shared" si="32"/>
        <v>51948551.041160755</v>
      </c>
      <c r="H59" s="17">
        <f t="shared" si="32"/>
        <v>51948551.041160755</v>
      </c>
      <c r="I59" s="17">
        <f t="shared" si="32"/>
        <v>51948551.041160755</v>
      </c>
      <c r="J59" s="17">
        <f t="shared" si="32"/>
        <v>51948551.041160755</v>
      </c>
      <c r="K59" s="17">
        <f t="shared" si="32"/>
        <v>51948551.041160755</v>
      </c>
      <c r="L59" s="17">
        <f t="shared" si="32"/>
        <v>51948551.041160755</v>
      </c>
      <c r="M59" s="17">
        <f t="shared" si="32"/>
        <v>51948551.041160755</v>
      </c>
      <c r="N59" s="17">
        <f t="shared" si="32"/>
        <v>51948551.041160755</v>
      </c>
      <c r="O59" s="17">
        <f t="shared" si="32"/>
        <v>51948551.041160755</v>
      </c>
      <c r="P59" s="17">
        <f t="shared" si="32"/>
        <v>623382612.49392903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f>P14*0.2</f>
        <v>231688797.60000002</v>
      </c>
      <c r="P60" s="9">
        <f t="shared" ref="P60:P64" si="33">SUM(D60:O60)</f>
        <v>231688797.60000002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3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3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3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27890364.83053096</v>
      </c>
      <c r="P64" s="9">
        <f t="shared" si="33"/>
        <v>27890364.83053096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4">SUM(D59:D64)</f>
        <v>51948551.041160755</v>
      </c>
      <c r="E65" s="17">
        <f t="shared" si="34"/>
        <v>51948551.041160755</v>
      </c>
      <c r="F65" s="17">
        <f t="shared" si="34"/>
        <v>51948551.041160755</v>
      </c>
      <c r="G65" s="17">
        <f t="shared" si="34"/>
        <v>51948551.041160755</v>
      </c>
      <c r="H65" s="17">
        <f t="shared" si="34"/>
        <v>51948551.041160755</v>
      </c>
      <c r="I65" s="17">
        <f t="shared" si="34"/>
        <v>51948551.041160755</v>
      </c>
      <c r="J65" s="17">
        <f t="shared" si="34"/>
        <v>51948551.041160755</v>
      </c>
      <c r="K65" s="17">
        <f t="shared" si="34"/>
        <v>51948551.041160755</v>
      </c>
      <c r="L65" s="17">
        <f t="shared" si="34"/>
        <v>51948551.041160755</v>
      </c>
      <c r="M65" s="17">
        <f t="shared" si="34"/>
        <v>51948551.041160755</v>
      </c>
      <c r="N65" s="17">
        <f t="shared" si="34"/>
        <v>51948551.041160755</v>
      </c>
      <c r="O65" s="17">
        <f t="shared" si="34"/>
        <v>311527713.47169173</v>
      </c>
      <c r="P65" s="17">
        <f t="shared" si="34"/>
        <v>882961774.92446005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5">(C24-C65)</f>
        <v>0</v>
      </c>
      <c r="D66" s="17">
        <f t="shared" si="35"/>
        <v>178028748.28405181</v>
      </c>
      <c r="E66" s="17">
        <f t="shared" si="35"/>
        <v>315605967.85306323</v>
      </c>
      <c r="F66" s="17">
        <f t="shared" si="35"/>
        <v>453229523.47758323</v>
      </c>
      <c r="G66" s="17">
        <f t="shared" si="35"/>
        <v>468185397.96038729</v>
      </c>
      <c r="H66" s="17">
        <f t="shared" si="35"/>
        <v>483192357.94438958</v>
      </c>
      <c r="I66" s="17">
        <f t="shared" si="35"/>
        <v>498252957.70464998</v>
      </c>
      <c r="J66" s="17">
        <f t="shared" si="35"/>
        <v>513369879.22998148</v>
      </c>
      <c r="K66" s="17">
        <f t="shared" si="35"/>
        <v>528545938.60863763</v>
      </c>
      <c r="L66" s="17">
        <f t="shared" si="35"/>
        <v>543784092.73328471</v>
      </c>
      <c r="M66" s="17">
        <f t="shared" si="35"/>
        <v>561887446.34122217</v>
      </c>
      <c r="N66" s="17">
        <f t="shared" si="35"/>
        <v>580059259.40661454</v>
      </c>
      <c r="O66" s="17">
        <f t="shared" si="35"/>
        <v>338723792.47180355</v>
      </c>
      <c r="P66" s="17">
        <f t="shared" si="35"/>
        <v>338723792.47180355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9AVD5y7vjPzKiDAEZ4O2YT+ulqWwAtCLayo3Akv9UAaoYxza0kzxcYH8gNNJpNC1LYyarREMW2J/7tavQ/h25Q==" saltValue="TjHN5dnvTUAfQ0NRx5ZgFA==" spinCount="100000" sheet="1" objects="1" scenarios="1"/>
  <pageMargins left="0" right="0" top="0.5" bottom="0.25" header="0" footer="0"/>
  <pageSetup scale="45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264C2-C365-4839-A8B8-707A7F040A07}">
  <sheetPr>
    <tabColor indexed="44"/>
    <pageSetUpPr fitToPage="1"/>
  </sheetPr>
  <dimension ref="B1:S74"/>
  <sheetViews>
    <sheetView showGridLines="0" zoomScale="90" zoomScaleNormal="90" workbookViewId="0">
      <pane ySplit="4" topLeftCell="A41" activePane="bottomLeft" state="frozen"/>
      <selection pane="bottomLeft" activeCell="D50" sqref="D50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47119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47119</v>
      </c>
      <c r="E4" s="30">
        <f>DATE(YEAR(D4),MONTH(D4)+1,1)</f>
        <v>47150</v>
      </c>
      <c r="F4" s="30">
        <f t="shared" ref="F4:O4" si="0">DATE(YEAR(E4),MONTH(E4)+1,1)</f>
        <v>47178</v>
      </c>
      <c r="G4" s="30">
        <f t="shared" si="0"/>
        <v>47209</v>
      </c>
      <c r="H4" s="30">
        <f t="shared" si="0"/>
        <v>47239</v>
      </c>
      <c r="I4" s="30">
        <f t="shared" si="0"/>
        <v>47270</v>
      </c>
      <c r="J4" s="30">
        <f t="shared" si="0"/>
        <v>47300</v>
      </c>
      <c r="K4" s="30">
        <f t="shared" si="0"/>
        <v>47331</v>
      </c>
      <c r="L4" s="30">
        <f t="shared" si="0"/>
        <v>47362</v>
      </c>
      <c r="M4" s="30">
        <f t="shared" si="0"/>
        <v>47392</v>
      </c>
      <c r="N4" s="30">
        <f t="shared" si="0"/>
        <v>47423</v>
      </c>
      <c r="O4" s="30">
        <f t="shared" si="0"/>
        <v>47453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'2028'!P66</f>
        <v>338723792.47180355</v>
      </c>
      <c r="E5" s="9">
        <f t="shared" ref="E5:O5" si="1">D66</f>
        <v>368043873.39631045</v>
      </c>
      <c r="F5" s="9">
        <f t="shared" si="1"/>
        <v>397408083.89749223</v>
      </c>
      <c r="G5" s="9">
        <f t="shared" si="1"/>
        <v>426818630.45418257</v>
      </c>
      <c r="H5" s="9">
        <f t="shared" si="1"/>
        <v>456277829.86915702</v>
      </c>
      <c r="I5" s="9">
        <f t="shared" si="1"/>
        <v>485788114.78532964</v>
      </c>
      <c r="J5" s="9">
        <f t="shared" si="1"/>
        <v>515352039.47776037</v>
      </c>
      <c r="K5" s="9">
        <f t="shared" si="1"/>
        <v>544972285.9352622</v>
      </c>
      <c r="L5" s="9">
        <f t="shared" si="1"/>
        <v>574651670.24608874</v>
      </c>
      <c r="M5" s="9">
        <f t="shared" si="1"/>
        <v>604393149.30290604</v>
      </c>
      <c r="N5" s="9">
        <f t="shared" si="1"/>
        <v>636999827.84301376</v>
      </c>
      <c r="O5" s="9">
        <f t="shared" si="1"/>
        <v>669674965.84057641</v>
      </c>
      <c r="P5" s="9">
        <f>D5</f>
        <v>338723792.47180355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(116248843.21/4)+(116248843.21/4)+(116248843.21/4)+(116248843.21/4)</f>
        <v>116248843.20999999</v>
      </c>
      <c r="E9" s="9">
        <f t="shared" si="3"/>
        <v>116248843.20999999</v>
      </c>
      <c r="F9" s="9">
        <f t="shared" si="3"/>
        <v>116248843.20999999</v>
      </c>
      <c r="G9" s="9">
        <f t="shared" si="3"/>
        <v>116248843.20999999</v>
      </c>
      <c r="H9" s="9">
        <f t="shared" si="3"/>
        <v>116248843.20999999</v>
      </c>
      <c r="I9" s="9">
        <f t="shared" si="3"/>
        <v>116248843.20999999</v>
      </c>
      <c r="J9" s="9">
        <f t="shared" si="3"/>
        <v>116248843.20999999</v>
      </c>
      <c r="K9" s="9">
        <f t="shared" si="3"/>
        <v>116248843.20999999</v>
      </c>
      <c r="L9" s="9">
        <f t="shared" si="3"/>
        <v>116248843.20999999</v>
      </c>
      <c r="M9" s="9">
        <f t="shared" si="3"/>
        <v>116248843.20999999</v>
      </c>
      <c r="N9" s="9">
        <f t="shared" si="3"/>
        <v>116248843.20999999</v>
      </c>
      <c r="O9" s="9">
        <f t="shared" si="3"/>
        <v>116248843.20999999</v>
      </c>
      <c r="P9" s="9">
        <f t="shared" si="2"/>
        <v>1394986118.5200002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118648843.20999999</v>
      </c>
      <c r="E14" s="9">
        <f t="shared" si="5"/>
        <v>118648843.20999999</v>
      </c>
      <c r="F14" s="9">
        <f t="shared" si="5"/>
        <v>118648843.20999999</v>
      </c>
      <c r="G14" s="9">
        <f t="shared" si="5"/>
        <v>118648843.20999999</v>
      </c>
      <c r="H14" s="9">
        <f t="shared" si="5"/>
        <v>118648843.20999999</v>
      </c>
      <c r="I14" s="9">
        <f t="shared" si="5"/>
        <v>118648843.20999999</v>
      </c>
      <c r="J14" s="9">
        <f t="shared" si="5"/>
        <v>118648843.20999999</v>
      </c>
      <c r="K14" s="9">
        <f t="shared" si="5"/>
        <v>118648843.20999999</v>
      </c>
      <c r="L14" s="9">
        <f t="shared" si="5"/>
        <v>118648843.20999999</v>
      </c>
      <c r="M14" s="9">
        <f t="shared" si="5"/>
        <v>121448843.20999999</v>
      </c>
      <c r="N14" s="9">
        <f t="shared" si="5"/>
        <v>121448843.20999999</v>
      </c>
      <c r="O14" s="9">
        <f t="shared" si="5"/>
        <v>121448843.20999999</v>
      </c>
      <c r="P14" s="9">
        <f t="shared" si="2"/>
        <v>1432186118.5200002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120256234.7434973</v>
      </c>
      <c r="E23" s="17">
        <f t="shared" si="10"/>
        <v>120300364.32017216</v>
      </c>
      <c r="F23" s="17">
        <f t="shared" si="10"/>
        <v>120346700.37568077</v>
      </c>
      <c r="G23" s="17">
        <f t="shared" si="10"/>
        <v>120395353.23396482</v>
      </c>
      <c r="H23" s="17">
        <f t="shared" si="10"/>
        <v>120446438.73516306</v>
      </c>
      <c r="I23" s="17">
        <f t="shared" si="10"/>
        <v>120500078.5114212</v>
      </c>
      <c r="J23" s="17">
        <f t="shared" si="10"/>
        <v>120556400.27649227</v>
      </c>
      <c r="K23" s="17">
        <f t="shared" si="10"/>
        <v>120615538.12981689</v>
      </c>
      <c r="L23" s="17">
        <f t="shared" si="10"/>
        <v>120677632.87580773</v>
      </c>
      <c r="M23" s="17">
        <f t="shared" si="10"/>
        <v>123542832.35909812</v>
      </c>
      <c r="N23" s="17">
        <f t="shared" si="10"/>
        <v>123611291.81655303</v>
      </c>
      <c r="O23" s="17">
        <f t="shared" si="10"/>
        <v>123683174.24688068</v>
      </c>
      <c r="P23" s="17">
        <f t="shared" si="10"/>
        <v>1454932039.6245484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458980027.21530086</v>
      </c>
      <c r="E24" s="17">
        <f t="shared" si="11"/>
        <v>488344237.71648264</v>
      </c>
      <c r="F24" s="17">
        <f t="shared" si="11"/>
        <v>517754784.27317297</v>
      </c>
      <c r="G24" s="17">
        <f t="shared" si="11"/>
        <v>547213983.68814743</v>
      </c>
      <c r="H24" s="17">
        <f t="shared" si="11"/>
        <v>576724268.60432005</v>
      </c>
      <c r="I24" s="17">
        <f t="shared" si="11"/>
        <v>606288193.29675078</v>
      </c>
      <c r="J24" s="17">
        <f t="shared" si="11"/>
        <v>635908439.75425267</v>
      </c>
      <c r="K24" s="17">
        <f t="shared" si="11"/>
        <v>665587824.06507909</v>
      </c>
      <c r="L24" s="17">
        <f t="shared" si="11"/>
        <v>695329303.12189651</v>
      </c>
      <c r="M24" s="17">
        <f t="shared" si="11"/>
        <v>727935981.66200411</v>
      </c>
      <c r="N24" s="17">
        <f t="shared" si="11"/>
        <v>760611119.65956676</v>
      </c>
      <c r="O24" s="17">
        <f t="shared" si="11"/>
        <v>793358140.08745706</v>
      </c>
      <c r="P24" s="17">
        <f t="shared" si="11"/>
        <v>1793655832.0963521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((153720990+25000000+25000000)+200000000)/12</f>
        <v>33643415.833333336</v>
      </c>
      <c r="E28" s="9">
        <f t="shared" si="12"/>
        <v>33643415.833333336</v>
      </c>
      <c r="F28" s="9">
        <f t="shared" si="12"/>
        <v>33643415.833333336</v>
      </c>
      <c r="G28" s="9">
        <f t="shared" si="12"/>
        <v>33643415.833333336</v>
      </c>
      <c r="H28" s="9">
        <f t="shared" si="12"/>
        <v>33643415.833333336</v>
      </c>
      <c r="I28" s="9">
        <f t="shared" si="12"/>
        <v>33643415.833333336</v>
      </c>
      <c r="J28" s="9">
        <f t="shared" si="12"/>
        <v>33643415.833333336</v>
      </c>
      <c r="K28" s="9">
        <f t="shared" si="12"/>
        <v>33643415.833333336</v>
      </c>
      <c r="L28" s="9">
        <f t="shared" si="12"/>
        <v>33643415.833333336</v>
      </c>
      <c r="M28" s="9">
        <f t="shared" si="12"/>
        <v>33643415.833333336</v>
      </c>
      <c r="N28" s="9">
        <f t="shared" si="12"/>
        <v>33643415.833333336</v>
      </c>
      <c r="O28" s="9">
        <f t="shared" si="12"/>
        <v>33643415.833333336</v>
      </c>
      <c r="P28" s="9">
        <f>SUM(D28:O28)</f>
        <v>403720989.99999994</v>
      </c>
    </row>
    <row r="29" spans="2:16" ht="18" customHeight="1" x14ac:dyDescent="0.2">
      <c r="B29" s="14" t="s">
        <v>50</v>
      </c>
      <c r="C29" s="9"/>
      <c r="D29" s="9">
        <f t="shared" ref="D29:O29" si="13">(25000000*12)/12</f>
        <v>25000000</v>
      </c>
      <c r="E29" s="9">
        <f t="shared" si="13"/>
        <v>25000000</v>
      </c>
      <c r="F29" s="9">
        <f t="shared" si="13"/>
        <v>25000000</v>
      </c>
      <c r="G29" s="9">
        <f t="shared" si="13"/>
        <v>25000000</v>
      </c>
      <c r="H29" s="9">
        <f t="shared" si="13"/>
        <v>25000000</v>
      </c>
      <c r="I29" s="9">
        <f t="shared" si="13"/>
        <v>25000000</v>
      </c>
      <c r="J29" s="9">
        <f t="shared" si="13"/>
        <v>25000000</v>
      </c>
      <c r="K29" s="9">
        <f t="shared" si="13"/>
        <v>25000000</v>
      </c>
      <c r="L29" s="9">
        <f t="shared" si="13"/>
        <v>25000000</v>
      </c>
      <c r="M29" s="9">
        <f t="shared" si="13"/>
        <v>25000000</v>
      </c>
      <c r="N29" s="9">
        <f t="shared" si="13"/>
        <v>25000000</v>
      </c>
      <c r="O29" s="9">
        <f t="shared" si="13"/>
        <v>25000000</v>
      </c>
      <c r="P29" s="9">
        <f>SUM(D29:O29)</f>
        <v>300000000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38500000/12</f>
        <v>3208333.3333333335</v>
      </c>
      <c r="E33" s="33">
        <f t="shared" ref="E33:O33" si="15">38500000/12</f>
        <v>3208333.3333333335</v>
      </c>
      <c r="F33" s="33">
        <f t="shared" si="15"/>
        <v>3208333.3333333335</v>
      </c>
      <c r="G33" s="33">
        <f t="shared" si="15"/>
        <v>3208333.3333333335</v>
      </c>
      <c r="H33" s="33">
        <f t="shared" si="15"/>
        <v>3208333.3333333335</v>
      </c>
      <c r="I33" s="33">
        <f t="shared" si="15"/>
        <v>3208333.3333333335</v>
      </c>
      <c r="J33" s="33">
        <f t="shared" si="15"/>
        <v>3208333.3333333335</v>
      </c>
      <c r="K33" s="33">
        <f t="shared" si="15"/>
        <v>3208333.3333333335</v>
      </c>
      <c r="L33" s="33">
        <f t="shared" si="15"/>
        <v>3208333.3333333335</v>
      </c>
      <c r="M33" s="33">
        <f t="shared" si="15"/>
        <v>3208333.3333333335</v>
      </c>
      <c r="N33" s="33">
        <f t="shared" si="15"/>
        <v>3208333.3333333335</v>
      </c>
      <c r="O33" s="33">
        <f t="shared" si="15"/>
        <v>3208333.3333333335</v>
      </c>
      <c r="P33" s="9">
        <f t="shared" si="14"/>
        <v>38500000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>79475140/12</f>
        <v>6622928.333333333</v>
      </c>
      <c r="E37" s="33">
        <f t="shared" ref="E37:O37" si="17">79475140/12</f>
        <v>6622928.333333333</v>
      </c>
      <c r="F37" s="33">
        <f t="shared" si="17"/>
        <v>6622928.333333333</v>
      </c>
      <c r="G37" s="33">
        <f t="shared" si="17"/>
        <v>6622928.333333333</v>
      </c>
      <c r="H37" s="33">
        <f t="shared" si="17"/>
        <v>6622928.333333333</v>
      </c>
      <c r="I37" s="33">
        <f t="shared" si="17"/>
        <v>6622928.333333333</v>
      </c>
      <c r="J37" s="33">
        <f t="shared" si="17"/>
        <v>6622928.333333333</v>
      </c>
      <c r="K37" s="33">
        <f t="shared" si="17"/>
        <v>6622928.333333333</v>
      </c>
      <c r="L37" s="33">
        <f t="shared" si="17"/>
        <v>6622928.333333333</v>
      </c>
      <c r="M37" s="33">
        <f t="shared" si="17"/>
        <v>6622928.333333333</v>
      </c>
      <c r="N37" s="33">
        <f t="shared" si="17"/>
        <v>6622928.333333333</v>
      </c>
      <c r="O37" s="33">
        <f t="shared" si="17"/>
        <v>6622928.333333333</v>
      </c>
      <c r="P37" s="9">
        <f t="shared" si="14"/>
        <v>79475140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1006685.1066666666</v>
      </c>
      <c r="E38" s="9">
        <f t="shared" si="18"/>
        <v>1006685.1066666666</v>
      </c>
      <c r="F38" s="9">
        <f t="shared" si="18"/>
        <v>1006685.1066666666</v>
      </c>
      <c r="G38" s="9">
        <f t="shared" si="18"/>
        <v>1006685.1066666666</v>
      </c>
      <c r="H38" s="9">
        <f t="shared" si="18"/>
        <v>1006685.1066666666</v>
      </c>
      <c r="I38" s="9">
        <f t="shared" si="18"/>
        <v>1006685.1066666666</v>
      </c>
      <c r="J38" s="9">
        <f t="shared" si="18"/>
        <v>1006685.1066666666</v>
      </c>
      <c r="K38" s="9">
        <f t="shared" si="18"/>
        <v>1006685.1066666666</v>
      </c>
      <c r="L38" s="9">
        <f t="shared" si="18"/>
        <v>1006685.1066666666</v>
      </c>
      <c r="M38" s="9">
        <f t="shared" si="18"/>
        <v>1006685.1066666666</v>
      </c>
      <c r="N38" s="9">
        <f t="shared" si="18"/>
        <v>1006685.1066666666</v>
      </c>
      <c r="O38" s="9">
        <f t="shared" si="18"/>
        <v>1006685.1066666666</v>
      </c>
      <c r="P38" s="9">
        <f t="shared" si="14"/>
        <v>12080221.280000001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>
        <f>64699500/12</f>
        <v>5391625</v>
      </c>
      <c r="E45" s="33">
        <f t="shared" ref="E45:O45" si="25">64699500/12</f>
        <v>5391625</v>
      </c>
      <c r="F45" s="33">
        <f t="shared" si="25"/>
        <v>5391625</v>
      </c>
      <c r="G45" s="33">
        <f t="shared" si="25"/>
        <v>5391625</v>
      </c>
      <c r="H45" s="33">
        <f t="shared" si="25"/>
        <v>5391625</v>
      </c>
      <c r="I45" s="33">
        <f t="shared" si="25"/>
        <v>5391625</v>
      </c>
      <c r="J45" s="33">
        <f t="shared" si="25"/>
        <v>5391625</v>
      </c>
      <c r="K45" s="33">
        <f t="shared" si="25"/>
        <v>5391625</v>
      </c>
      <c r="L45" s="33">
        <f t="shared" si="25"/>
        <v>5391625</v>
      </c>
      <c r="M45" s="33">
        <f t="shared" si="25"/>
        <v>5391625</v>
      </c>
      <c r="N45" s="33">
        <f t="shared" si="25"/>
        <v>5391625</v>
      </c>
      <c r="O45" s="33">
        <f t="shared" si="25"/>
        <v>5391625</v>
      </c>
      <c r="P45" s="9">
        <f t="shared" si="14"/>
        <v>64699500</v>
      </c>
    </row>
    <row r="46" spans="2:16" ht="18" customHeight="1" x14ac:dyDescent="0.2">
      <c r="B46" s="14" t="s">
        <v>62</v>
      </c>
      <c r="C46" s="9"/>
      <c r="D46" s="33">
        <f t="shared" ref="D46:O46" si="26">400000/12</f>
        <v>33333.333333333336</v>
      </c>
      <c r="E46" s="33">
        <f t="shared" si="26"/>
        <v>33333.333333333336</v>
      </c>
      <c r="F46" s="33">
        <f t="shared" si="26"/>
        <v>33333.333333333336</v>
      </c>
      <c r="G46" s="33">
        <f t="shared" si="26"/>
        <v>33333.333333333336</v>
      </c>
      <c r="H46" s="33">
        <f t="shared" si="26"/>
        <v>33333.333333333336</v>
      </c>
      <c r="I46" s="33">
        <f t="shared" si="26"/>
        <v>33333.333333333336</v>
      </c>
      <c r="J46" s="33">
        <f t="shared" si="26"/>
        <v>33333.333333333336</v>
      </c>
      <c r="K46" s="33">
        <f t="shared" si="26"/>
        <v>33333.333333333336</v>
      </c>
      <c r="L46" s="33">
        <f t="shared" si="26"/>
        <v>33333.333333333336</v>
      </c>
      <c r="M46" s="33">
        <f t="shared" si="26"/>
        <v>33333.333333333336</v>
      </c>
      <c r="N46" s="33">
        <f t="shared" si="26"/>
        <v>33333.333333333336</v>
      </c>
      <c r="O46" s="33">
        <f t="shared" si="26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7">1000000/12</f>
        <v>83333.333333333328</v>
      </c>
      <c r="E47" s="33">
        <f t="shared" si="27"/>
        <v>83333.333333333328</v>
      </c>
      <c r="F47" s="33">
        <f t="shared" si="27"/>
        <v>83333.333333333328</v>
      </c>
      <c r="G47" s="33">
        <f t="shared" si="27"/>
        <v>83333.333333333328</v>
      </c>
      <c r="H47" s="33">
        <f t="shared" si="27"/>
        <v>83333.333333333328</v>
      </c>
      <c r="I47" s="33">
        <f t="shared" si="27"/>
        <v>83333.333333333328</v>
      </c>
      <c r="J47" s="33">
        <f t="shared" si="27"/>
        <v>83333.333333333328</v>
      </c>
      <c r="K47" s="33">
        <f t="shared" si="27"/>
        <v>83333.333333333328</v>
      </c>
      <c r="L47" s="33">
        <f t="shared" si="27"/>
        <v>83333.333333333328</v>
      </c>
      <c r="M47" s="33">
        <f t="shared" si="27"/>
        <v>83333.333333333328</v>
      </c>
      <c r="N47" s="33">
        <f t="shared" si="27"/>
        <v>83333.333333333328</v>
      </c>
      <c r="O47" s="33">
        <f t="shared" si="27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8">(39468000+1500000)/12</f>
        <v>3414000</v>
      </c>
      <c r="E48" s="33">
        <f t="shared" si="28"/>
        <v>3414000</v>
      </c>
      <c r="F48" s="33">
        <f t="shared" si="28"/>
        <v>3414000</v>
      </c>
      <c r="G48" s="33">
        <f t="shared" si="28"/>
        <v>3414000</v>
      </c>
      <c r="H48" s="33">
        <f t="shared" si="28"/>
        <v>3414000</v>
      </c>
      <c r="I48" s="33">
        <f t="shared" si="28"/>
        <v>3414000</v>
      </c>
      <c r="J48" s="33">
        <f t="shared" si="28"/>
        <v>3414000</v>
      </c>
      <c r="K48" s="33">
        <f t="shared" si="28"/>
        <v>3414000</v>
      </c>
      <c r="L48" s="33">
        <f t="shared" si="28"/>
        <v>3414000</v>
      </c>
      <c r="M48" s="33">
        <f t="shared" si="28"/>
        <v>3414000</v>
      </c>
      <c r="N48" s="33">
        <f t="shared" si="28"/>
        <v>3414000</v>
      </c>
      <c r="O48" s="33">
        <f t="shared" si="28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>((('2028'!P23-'2028'!P65)*0.21)/12)+((('2028'!P23-'2028'!P65)*0.05)/12)</f>
        <v>6461609.5739019103</v>
      </c>
      <c r="E49" s="33">
        <f>((('2028'!P23-'2028'!P65)*0.21)/12)+((('2028'!P23-'2028'!P65)*0.05)/12)</f>
        <v>6461609.5739019103</v>
      </c>
      <c r="F49" s="33">
        <f>((('2028'!P23-'2028'!P65)*0.21)/12)+((('2028'!P23-'2028'!P65)*0.05)/12)</f>
        <v>6461609.5739019103</v>
      </c>
      <c r="G49" s="33">
        <f>((('2028'!P23-'2028'!P65)*0.21)/12)+((('2028'!P23-'2028'!P65)*0.05)/12)</f>
        <v>6461609.5739019103</v>
      </c>
      <c r="H49" s="33">
        <f>((('2028'!P23-'2028'!P65)*0.21)/12)+((('2028'!P23-'2028'!P65)*0.05)/12)</f>
        <v>6461609.5739019103</v>
      </c>
      <c r="I49" s="33">
        <f>((('2028'!P23-'2028'!P65)*0.21)/12)+((('2028'!P23-'2028'!P65)*0.05)/12)</f>
        <v>6461609.5739019103</v>
      </c>
      <c r="J49" s="33">
        <f>((('2028'!P23-'2028'!P65)*0.21)/12)+((('2028'!P23-'2028'!P65)*0.05)/12)</f>
        <v>6461609.5739019103</v>
      </c>
      <c r="K49" s="33">
        <f>((('2028'!P23-'2028'!P65)*0.21)/12)+((('2028'!P23-'2028'!P65)*0.05)/12)</f>
        <v>6461609.5739019103</v>
      </c>
      <c r="L49" s="33">
        <f>((('2028'!P23-'2028'!P65)*0.21)/12)+((('2028'!P23-'2028'!P65)*0.05)/12)</f>
        <v>6461609.5739019103</v>
      </c>
      <c r="M49" s="33">
        <f>((('2028'!P23-'2028'!P65)*0.21)/12)+((('2028'!P23-'2028'!P65)*0.05)/12)</f>
        <v>6461609.5739019103</v>
      </c>
      <c r="N49" s="33">
        <f>((('2028'!P23-'2028'!P65)*0.21)/12)+((('2028'!P23-'2028'!P65)*0.05)/12)</f>
        <v>6461609.5739019103</v>
      </c>
      <c r="O49" s="33">
        <f>((('2028'!P23-'2028'!P65)*0.21)/12)+((('2028'!P23-'2028'!P65)*0.05)/12)</f>
        <v>6461609.5739019103</v>
      </c>
      <c r="P49" s="9">
        <f t="shared" si="14"/>
        <v>77539314.886822909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(('2028'!P23-('2028'!P59-'2028'!P45))*0.1)/12</f>
        <v>5187556.638421827</v>
      </c>
      <c r="E53" s="33">
        <f>(('2028'!P23-('2028'!P59-'2028'!P45))*0.1)/12</f>
        <v>5187556.638421827</v>
      </c>
      <c r="F53" s="33">
        <f>(('2028'!P23-('2028'!P59-'2028'!P45))*0.1)/12</f>
        <v>5187556.638421827</v>
      </c>
      <c r="G53" s="33">
        <f>(('2028'!P23-('2028'!P59-'2028'!P45))*0.1)/12</f>
        <v>5187556.638421827</v>
      </c>
      <c r="H53" s="33">
        <f>(('2028'!P23-('2028'!P59-'2028'!P45))*0.1)/12</f>
        <v>5187556.638421827</v>
      </c>
      <c r="I53" s="33">
        <f>(('2028'!P23-('2028'!P59-'2028'!P45))*0.1)/12</f>
        <v>5187556.638421827</v>
      </c>
      <c r="J53" s="33">
        <f>(('2028'!P23-('2028'!P59-'2028'!P45))*0.1)/12</f>
        <v>5187556.638421827</v>
      </c>
      <c r="K53" s="33">
        <f>(('2028'!P23-('2028'!P59-'2028'!P45))*0.1)/12</f>
        <v>5187556.638421827</v>
      </c>
      <c r="L53" s="33">
        <f>(('2028'!P23-('2028'!P59-'2028'!P45))*0.1)/12</f>
        <v>5187556.638421827</v>
      </c>
      <c r="M53" s="33">
        <f>(('2028'!P23-('2028'!P59-'2028'!P45))*0.1)/12</f>
        <v>5187556.638421827</v>
      </c>
      <c r="N53" s="33">
        <f>(('2028'!P23-('2028'!P59-'2028'!P45))*0.1)/12</f>
        <v>5187556.638421827</v>
      </c>
      <c r="O53" s="33">
        <f>(('2028'!P23-('2028'!P59-'2028'!P45))*0.1)/12</f>
        <v>5187556.638421827</v>
      </c>
      <c r="P53" s="9">
        <f t="shared" si="14"/>
        <v>62250679.66106192</v>
      </c>
    </row>
    <row r="54" spans="2:16" ht="18" customHeight="1" x14ac:dyDescent="0.2">
      <c r="B54" s="14" t="s">
        <v>72</v>
      </c>
      <c r="C54" s="9"/>
      <c r="D54" s="33">
        <f t="shared" ref="D54:O54" si="29">400000/12</f>
        <v>33333.333333333336</v>
      </c>
      <c r="E54" s="33">
        <f t="shared" si="29"/>
        <v>33333.333333333336</v>
      </c>
      <c r="F54" s="33">
        <f t="shared" si="29"/>
        <v>33333.333333333336</v>
      </c>
      <c r="G54" s="33">
        <f t="shared" si="29"/>
        <v>33333.333333333336</v>
      </c>
      <c r="H54" s="33">
        <f t="shared" si="29"/>
        <v>33333.333333333336</v>
      </c>
      <c r="I54" s="33">
        <f t="shared" si="29"/>
        <v>33333.333333333336</v>
      </c>
      <c r="J54" s="33">
        <f t="shared" si="29"/>
        <v>33333.333333333336</v>
      </c>
      <c r="K54" s="33">
        <f t="shared" si="29"/>
        <v>33333.333333333336</v>
      </c>
      <c r="L54" s="33">
        <f t="shared" si="29"/>
        <v>33333.333333333336</v>
      </c>
      <c r="M54" s="33">
        <f t="shared" si="29"/>
        <v>33333.333333333336</v>
      </c>
      <c r="N54" s="33">
        <f t="shared" si="29"/>
        <v>33333.333333333336</v>
      </c>
      <c r="O54" s="33">
        <f t="shared" si="29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30">2000000/12</f>
        <v>166666.66666666666</v>
      </c>
      <c r="E55" s="33">
        <f t="shared" si="30"/>
        <v>166666.66666666666</v>
      </c>
      <c r="F55" s="33">
        <f t="shared" si="30"/>
        <v>166666.66666666666</v>
      </c>
      <c r="G55" s="33">
        <f t="shared" si="30"/>
        <v>166666.66666666666</v>
      </c>
      <c r="H55" s="33">
        <f t="shared" si="30"/>
        <v>166666.66666666666</v>
      </c>
      <c r="I55" s="33">
        <f t="shared" si="30"/>
        <v>166666.66666666666</v>
      </c>
      <c r="J55" s="33">
        <f t="shared" si="30"/>
        <v>166666.66666666666</v>
      </c>
      <c r="K55" s="33">
        <f t="shared" si="30"/>
        <v>166666.66666666666</v>
      </c>
      <c r="L55" s="33">
        <f t="shared" si="30"/>
        <v>166666.66666666666</v>
      </c>
      <c r="M55" s="33">
        <f t="shared" si="30"/>
        <v>166666.66666666666</v>
      </c>
      <c r="N55" s="33">
        <f t="shared" si="30"/>
        <v>166666.66666666666</v>
      </c>
      <c r="O55" s="33">
        <f t="shared" si="30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1">SUM(C27:C58)</f>
        <v>0</v>
      </c>
      <c r="D59" s="17">
        <f t="shared" si="31"/>
        <v>90936153.818990409</v>
      </c>
      <c r="E59" s="17">
        <f t="shared" si="31"/>
        <v>90936153.818990409</v>
      </c>
      <c r="F59" s="17">
        <f t="shared" si="31"/>
        <v>90936153.818990409</v>
      </c>
      <c r="G59" s="17">
        <f t="shared" si="31"/>
        <v>90936153.818990409</v>
      </c>
      <c r="H59" s="17">
        <f t="shared" si="31"/>
        <v>90936153.818990409</v>
      </c>
      <c r="I59" s="17">
        <f t="shared" si="31"/>
        <v>90936153.818990409</v>
      </c>
      <c r="J59" s="17">
        <f t="shared" si="31"/>
        <v>90936153.818990409</v>
      </c>
      <c r="K59" s="17">
        <f t="shared" si="31"/>
        <v>90936153.818990409</v>
      </c>
      <c r="L59" s="17">
        <f t="shared" si="31"/>
        <v>90936153.818990409</v>
      </c>
      <c r="M59" s="17">
        <f t="shared" si="31"/>
        <v>90936153.818990409</v>
      </c>
      <c r="N59" s="17">
        <f t="shared" si="31"/>
        <v>90936153.818990409</v>
      </c>
      <c r="O59" s="17">
        <f t="shared" si="31"/>
        <v>90936153.818990409</v>
      </c>
      <c r="P59" s="17">
        <f t="shared" si="31"/>
        <v>1091233845.8278849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32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2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2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2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18184909.689833175</v>
      </c>
      <c r="P64" s="9">
        <f t="shared" si="32"/>
        <v>18184909.689833175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3">SUM(D59:D64)</f>
        <v>90936153.818990409</v>
      </c>
      <c r="E65" s="17">
        <f t="shared" si="33"/>
        <v>90936153.818990409</v>
      </c>
      <c r="F65" s="17">
        <f t="shared" si="33"/>
        <v>90936153.818990409</v>
      </c>
      <c r="G65" s="17">
        <f t="shared" si="33"/>
        <v>90936153.818990409</v>
      </c>
      <c r="H65" s="17">
        <f t="shared" si="33"/>
        <v>90936153.818990409</v>
      </c>
      <c r="I65" s="17">
        <f t="shared" si="33"/>
        <v>90936153.818990409</v>
      </c>
      <c r="J65" s="17">
        <f t="shared" si="33"/>
        <v>90936153.818990409</v>
      </c>
      <c r="K65" s="17">
        <f t="shared" si="33"/>
        <v>90936153.818990409</v>
      </c>
      <c r="L65" s="17">
        <f t="shared" si="33"/>
        <v>90936153.818990409</v>
      </c>
      <c r="M65" s="17">
        <f t="shared" si="33"/>
        <v>90936153.818990409</v>
      </c>
      <c r="N65" s="17">
        <f t="shared" si="33"/>
        <v>90936153.818990409</v>
      </c>
      <c r="O65" s="17">
        <f t="shared" si="33"/>
        <v>109121063.50882359</v>
      </c>
      <c r="P65" s="17">
        <f t="shared" si="33"/>
        <v>1109418755.5177181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4">(C24-C65)</f>
        <v>0</v>
      </c>
      <c r="D66" s="17">
        <f t="shared" si="34"/>
        <v>368043873.39631045</v>
      </c>
      <c r="E66" s="17">
        <f t="shared" si="34"/>
        <v>397408083.89749223</v>
      </c>
      <c r="F66" s="17">
        <f t="shared" si="34"/>
        <v>426818630.45418257</v>
      </c>
      <c r="G66" s="17">
        <f t="shared" si="34"/>
        <v>456277829.86915702</v>
      </c>
      <c r="H66" s="17">
        <f t="shared" si="34"/>
        <v>485788114.78532964</v>
      </c>
      <c r="I66" s="17">
        <f t="shared" si="34"/>
        <v>515352039.47776037</v>
      </c>
      <c r="J66" s="17">
        <f t="shared" si="34"/>
        <v>544972285.9352622</v>
      </c>
      <c r="K66" s="17">
        <f t="shared" si="34"/>
        <v>574651670.24608874</v>
      </c>
      <c r="L66" s="17">
        <f t="shared" si="34"/>
        <v>604393149.30290604</v>
      </c>
      <c r="M66" s="17">
        <f t="shared" si="34"/>
        <v>636999827.84301376</v>
      </c>
      <c r="N66" s="17">
        <f t="shared" si="34"/>
        <v>669674965.84057641</v>
      </c>
      <c r="O66" s="17">
        <f t="shared" si="34"/>
        <v>684237076.57863343</v>
      </c>
      <c r="P66" s="17">
        <f t="shared" si="34"/>
        <v>684237076.57863402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skk0gJFWutFPM43JNVBgaVY0MOUjI+eThMANXeoVd4jTuWgaBJ5QI5o978TsYgSJbqMSpLZdxeS9uKWhgayyeA==" saltValue="SdQfHlvGsGMHJTUk+MKsvA==" spinCount="100000" sheet="1" objects="1" scenarios="1"/>
  <pageMargins left="0" right="0" top="0.5" bottom="0.25" header="0" footer="0"/>
  <pageSetup scale="45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2C966-D36B-4351-81DF-DF77D62D1E60}">
  <sheetPr>
    <tabColor indexed="44"/>
    <pageSetUpPr fitToPage="1"/>
  </sheetPr>
  <dimension ref="B1:S74"/>
  <sheetViews>
    <sheetView showGridLines="0" zoomScale="90" zoomScaleNormal="90" workbookViewId="0">
      <pane ySplit="4" topLeftCell="A47" activePane="bottomLeft" state="frozen"/>
      <selection pane="bottomLeft" activeCell="D9" sqref="D9:O9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47484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47484</v>
      </c>
      <c r="E4" s="30">
        <f>DATE(YEAR(D4),MONTH(D4)+1,1)</f>
        <v>47515</v>
      </c>
      <c r="F4" s="30">
        <f t="shared" ref="F4:O4" si="0">DATE(YEAR(E4),MONTH(E4)+1,1)</f>
        <v>47543</v>
      </c>
      <c r="G4" s="30">
        <f t="shared" si="0"/>
        <v>47574</v>
      </c>
      <c r="H4" s="30">
        <f t="shared" si="0"/>
        <v>47604</v>
      </c>
      <c r="I4" s="30">
        <f t="shared" si="0"/>
        <v>47635</v>
      </c>
      <c r="J4" s="30">
        <f t="shared" si="0"/>
        <v>47665</v>
      </c>
      <c r="K4" s="30">
        <f t="shared" si="0"/>
        <v>47696</v>
      </c>
      <c r="L4" s="30">
        <f t="shared" si="0"/>
        <v>47727</v>
      </c>
      <c r="M4" s="30">
        <f t="shared" si="0"/>
        <v>47757</v>
      </c>
      <c r="N4" s="30">
        <f t="shared" si="0"/>
        <v>47788</v>
      </c>
      <c r="O4" s="30">
        <f t="shared" si="0"/>
        <v>47818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'2029'!P66</f>
        <v>684237076.57863402</v>
      </c>
      <c r="E5" s="9">
        <f t="shared" ref="E5:O5" si="1">D66</f>
        <v>718007345.38715911</v>
      </c>
      <c r="F5" s="9">
        <f t="shared" si="1"/>
        <v>751821743.77235913</v>
      </c>
      <c r="G5" s="9">
        <f t="shared" si="1"/>
        <v>785682478.21306777</v>
      </c>
      <c r="H5" s="9">
        <f t="shared" si="1"/>
        <v>819591865.5120604</v>
      </c>
      <c r="I5" s="9">
        <f t="shared" si="1"/>
        <v>853552338.31225133</v>
      </c>
      <c r="J5" s="9">
        <f t="shared" si="1"/>
        <v>887566450.88870037</v>
      </c>
      <c r="K5" s="9">
        <f t="shared" si="1"/>
        <v>921636885.23022044</v>
      </c>
      <c r="L5" s="9">
        <f t="shared" si="1"/>
        <v>955766457.42506516</v>
      </c>
      <c r="M5" s="9">
        <f t="shared" si="1"/>
        <v>989958124.36590064</v>
      </c>
      <c r="N5" s="9">
        <f t="shared" si="1"/>
        <v>1027014990.7900265</v>
      </c>
      <c r="O5" s="9">
        <f t="shared" si="1"/>
        <v>1064140316.6716074</v>
      </c>
      <c r="P5" s="9">
        <f>D5</f>
        <v>684237076.57863402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(116248843.21/4)+(116248843.21/4)+(116248843.21/4)+(116248843.21/4)</f>
        <v>116248843.20999999</v>
      </c>
      <c r="E9" s="9">
        <f t="shared" si="3"/>
        <v>116248843.20999999</v>
      </c>
      <c r="F9" s="9">
        <f t="shared" si="3"/>
        <v>116248843.20999999</v>
      </c>
      <c r="G9" s="9">
        <f t="shared" si="3"/>
        <v>116248843.20999999</v>
      </c>
      <c r="H9" s="9">
        <f t="shared" si="3"/>
        <v>116248843.20999999</v>
      </c>
      <c r="I9" s="9">
        <f t="shared" si="3"/>
        <v>116248843.20999999</v>
      </c>
      <c r="J9" s="9">
        <f t="shared" si="3"/>
        <v>116248843.20999999</v>
      </c>
      <c r="K9" s="9">
        <f t="shared" si="3"/>
        <v>116248843.20999999</v>
      </c>
      <c r="L9" s="9">
        <f t="shared" si="3"/>
        <v>116248843.20999999</v>
      </c>
      <c r="M9" s="9">
        <f t="shared" si="3"/>
        <v>116248843.20999999</v>
      </c>
      <c r="N9" s="9">
        <f t="shared" si="3"/>
        <v>116248843.20999999</v>
      </c>
      <c r="O9" s="9">
        <f t="shared" si="3"/>
        <v>116248843.20999999</v>
      </c>
      <c r="P9" s="9">
        <f t="shared" si="2"/>
        <v>1394986118.5200002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118648843.20999999</v>
      </c>
      <c r="E14" s="9">
        <f t="shared" si="5"/>
        <v>118648843.20999999</v>
      </c>
      <c r="F14" s="9">
        <f t="shared" si="5"/>
        <v>118648843.20999999</v>
      </c>
      <c r="G14" s="9">
        <f t="shared" si="5"/>
        <v>118648843.20999999</v>
      </c>
      <c r="H14" s="9">
        <f t="shared" si="5"/>
        <v>118648843.20999999</v>
      </c>
      <c r="I14" s="9">
        <f t="shared" si="5"/>
        <v>118648843.20999999</v>
      </c>
      <c r="J14" s="9">
        <f t="shared" si="5"/>
        <v>118648843.20999999</v>
      </c>
      <c r="K14" s="9">
        <f t="shared" si="5"/>
        <v>118648843.20999999</v>
      </c>
      <c r="L14" s="9">
        <f t="shared" si="5"/>
        <v>118648843.20999999</v>
      </c>
      <c r="M14" s="9">
        <f t="shared" si="5"/>
        <v>121448843.20999999</v>
      </c>
      <c r="N14" s="9">
        <f t="shared" si="5"/>
        <v>121448843.20999999</v>
      </c>
      <c r="O14" s="9">
        <f t="shared" si="5"/>
        <v>121448843.20999999</v>
      </c>
      <c r="P14" s="9">
        <f t="shared" si="2"/>
        <v>1432186118.5200002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120256234.7434973</v>
      </c>
      <c r="E23" s="17">
        <f t="shared" si="10"/>
        <v>120300364.32017216</v>
      </c>
      <c r="F23" s="17">
        <f t="shared" si="10"/>
        <v>120346700.37568077</v>
      </c>
      <c r="G23" s="17">
        <f t="shared" si="10"/>
        <v>120395353.23396482</v>
      </c>
      <c r="H23" s="17">
        <f t="shared" si="10"/>
        <v>120446438.73516306</v>
      </c>
      <c r="I23" s="17">
        <f t="shared" si="10"/>
        <v>120500078.5114212</v>
      </c>
      <c r="J23" s="17">
        <f t="shared" si="10"/>
        <v>120556400.27649227</v>
      </c>
      <c r="K23" s="17">
        <f t="shared" si="10"/>
        <v>120615538.12981689</v>
      </c>
      <c r="L23" s="17">
        <f t="shared" si="10"/>
        <v>120677632.87580773</v>
      </c>
      <c r="M23" s="17">
        <f t="shared" si="10"/>
        <v>123542832.35909812</v>
      </c>
      <c r="N23" s="17">
        <f t="shared" si="10"/>
        <v>123611291.81655303</v>
      </c>
      <c r="O23" s="17">
        <f t="shared" si="10"/>
        <v>123683174.24688068</v>
      </c>
      <c r="P23" s="17">
        <f t="shared" si="10"/>
        <v>1454932039.6245484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804493311.32213128</v>
      </c>
      <c r="E24" s="17">
        <f t="shared" si="11"/>
        <v>838307709.7073313</v>
      </c>
      <c r="F24" s="17">
        <f t="shared" si="11"/>
        <v>872168444.14803994</v>
      </c>
      <c r="G24" s="17">
        <f t="shared" si="11"/>
        <v>906077831.44703257</v>
      </c>
      <c r="H24" s="17">
        <f t="shared" si="11"/>
        <v>940038304.2472235</v>
      </c>
      <c r="I24" s="17">
        <f t="shared" si="11"/>
        <v>974052416.82367253</v>
      </c>
      <c r="J24" s="17">
        <f t="shared" si="11"/>
        <v>1008122851.1651926</v>
      </c>
      <c r="K24" s="17">
        <f t="shared" si="11"/>
        <v>1042252423.3600373</v>
      </c>
      <c r="L24" s="17">
        <f t="shared" si="11"/>
        <v>1076444090.3008728</v>
      </c>
      <c r="M24" s="17">
        <f t="shared" si="11"/>
        <v>1113500956.7249987</v>
      </c>
      <c r="N24" s="17">
        <f t="shared" si="11"/>
        <v>1150626282.6065795</v>
      </c>
      <c r="O24" s="17">
        <f t="shared" si="11"/>
        <v>1187823490.918488</v>
      </c>
      <c r="P24" s="17">
        <f t="shared" si="11"/>
        <v>2139169116.2031825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((153720990+25000000+25000000)+200000000)/12</f>
        <v>33643415.833333336</v>
      </c>
      <c r="E28" s="9">
        <f t="shared" si="12"/>
        <v>33643415.833333336</v>
      </c>
      <c r="F28" s="9">
        <f t="shared" si="12"/>
        <v>33643415.833333336</v>
      </c>
      <c r="G28" s="9">
        <f t="shared" si="12"/>
        <v>33643415.833333336</v>
      </c>
      <c r="H28" s="9">
        <f t="shared" si="12"/>
        <v>33643415.833333336</v>
      </c>
      <c r="I28" s="9">
        <f t="shared" si="12"/>
        <v>33643415.833333336</v>
      </c>
      <c r="J28" s="9">
        <f t="shared" si="12"/>
        <v>33643415.833333336</v>
      </c>
      <c r="K28" s="9">
        <f t="shared" si="12"/>
        <v>33643415.833333336</v>
      </c>
      <c r="L28" s="9">
        <f t="shared" si="12"/>
        <v>33643415.833333336</v>
      </c>
      <c r="M28" s="9">
        <f t="shared" si="12"/>
        <v>33643415.833333336</v>
      </c>
      <c r="N28" s="9">
        <f t="shared" si="12"/>
        <v>33643415.833333336</v>
      </c>
      <c r="O28" s="9">
        <f t="shared" si="12"/>
        <v>33643415.833333336</v>
      </c>
      <c r="P28" s="9">
        <f>SUM(D28:O28)</f>
        <v>403720989.99999994</v>
      </c>
    </row>
    <row r="29" spans="2:16" ht="18" customHeight="1" x14ac:dyDescent="0.2">
      <c r="B29" s="14" t="s">
        <v>50</v>
      </c>
      <c r="C29" s="9"/>
      <c r="D29" s="9">
        <f t="shared" ref="D29:O29" si="13">(25000000*12)/12</f>
        <v>25000000</v>
      </c>
      <c r="E29" s="9">
        <f t="shared" si="13"/>
        <v>25000000</v>
      </c>
      <c r="F29" s="9">
        <f t="shared" si="13"/>
        <v>25000000</v>
      </c>
      <c r="G29" s="9">
        <f t="shared" si="13"/>
        <v>25000000</v>
      </c>
      <c r="H29" s="9">
        <f t="shared" si="13"/>
        <v>25000000</v>
      </c>
      <c r="I29" s="9">
        <f t="shared" si="13"/>
        <v>25000000</v>
      </c>
      <c r="J29" s="9">
        <f t="shared" si="13"/>
        <v>25000000</v>
      </c>
      <c r="K29" s="9">
        <f t="shared" si="13"/>
        <v>25000000</v>
      </c>
      <c r="L29" s="9">
        <f t="shared" si="13"/>
        <v>25000000</v>
      </c>
      <c r="M29" s="9">
        <f t="shared" si="13"/>
        <v>25000000</v>
      </c>
      <c r="N29" s="9">
        <f t="shared" si="13"/>
        <v>25000000</v>
      </c>
      <c r="O29" s="9">
        <f t="shared" si="13"/>
        <v>25000000</v>
      </c>
      <c r="P29" s="9">
        <f>SUM(D29:O29)</f>
        <v>300000000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38500000/12</f>
        <v>3208333.3333333335</v>
      </c>
      <c r="E33" s="33">
        <f t="shared" ref="E33:O33" si="15">38500000/12</f>
        <v>3208333.3333333335</v>
      </c>
      <c r="F33" s="33">
        <f t="shared" si="15"/>
        <v>3208333.3333333335</v>
      </c>
      <c r="G33" s="33">
        <f t="shared" si="15"/>
        <v>3208333.3333333335</v>
      </c>
      <c r="H33" s="33">
        <f t="shared" si="15"/>
        <v>3208333.3333333335</v>
      </c>
      <c r="I33" s="33">
        <f t="shared" si="15"/>
        <v>3208333.3333333335</v>
      </c>
      <c r="J33" s="33">
        <f t="shared" si="15"/>
        <v>3208333.3333333335</v>
      </c>
      <c r="K33" s="33">
        <f t="shared" si="15"/>
        <v>3208333.3333333335</v>
      </c>
      <c r="L33" s="33">
        <f t="shared" si="15"/>
        <v>3208333.3333333335</v>
      </c>
      <c r="M33" s="33">
        <f t="shared" si="15"/>
        <v>3208333.3333333335</v>
      </c>
      <c r="N33" s="33">
        <f t="shared" si="15"/>
        <v>3208333.3333333335</v>
      </c>
      <c r="O33" s="33">
        <f t="shared" si="15"/>
        <v>3208333.3333333335</v>
      </c>
      <c r="P33" s="9">
        <f t="shared" si="14"/>
        <v>38500000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 t="shared" ref="D37:O37" si="17">112936920/12</f>
        <v>9411410</v>
      </c>
      <c r="E37" s="33">
        <f t="shared" si="17"/>
        <v>9411410</v>
      </c>
      <c r="F37" s="33">
        <f t="shared" si="17"/>
        <v>9411410</v>
      </c>
      <c r="G37" s="33">
        <f t="shared" si="17"/>
        <v>9411410</v>
      </c>
      <c r="H37" s="33">
        <f t="shared" si="17"/>
        <v>9411410</v>
      </c>
      <c r="I37" s="33">
        <f t="shared" si="17"/>
        <v>9411410</v>
      </c>
      <c r="J37" s="33">
        <f t="shared" si="17"/>
        <v>9411410</v>
      </c>
      <c r="K37" s="33">
        <f t="shared" si="17"/>
        <v>9411410</v>
      </c>
      <c r="L37" s="33">
        <f t="shared" si="17"/>
        <v>9411410</v>
      </c>
      <c r="M37" s="33">
        <f t="shared" si="17"/>
        <v>9411410</v>
      </c>
      <c r="N37" s="33">
        <f t="shared" si="17"/>
        <v>9411410</v>
      </c>
      <c r="O37" s="33">
        <f t="shared" si="17"/>
        <v>9411410</v>
      </c>
      <c r="P37" s="9">
        <f t="shared" si="14"/>
        <v>112936920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1430534.32</v>
      </c>
      <c r="E38" s="9">
        <f t="shared" si="18"/>
        <v>1430534.32</v>
      </c>
      <c r="F38" s="9">
        <f t="shared" si="18"/>
        <v>1430534.32</v>
      </c>
      <c r="G38" s="9">
        <f t="shared" si="18"/>
        <v>1430534.32</v>
      </c>
      <c r="H38" s="9">
        <f t="shared" si="18"/>
        <v>1430534.32</v>
      </c>
      <c r="I38" s="9">
        <f t="shared" si="18"/>
        <v>1430534.32</v>
      </c>
      <c r="J38" s="9">
        <f t="shared" si="18"/>
        <v>1430534.32</v>
      </c>
      <c r="K38" s="9">
        <f t="shared" si="18"/>
        <v>1430534.32</v>
      </c>
      <c r="L38" s="9">
        <f t="shared" si="18"/>
        <v>1430534.32</v>
      </c>
      <c r="M38" s="9">
        <f t="shared" si="18"/>
        <v>1430534.32</v>
      </c>
      <c r="N38" s="9">
        <f t="shared" si="18"/>
        <v>1430534.32</v>
      </c>
      <c r="O38" s="9">
        <f t="shared" si="18"/>
        <v>1430534.32</v>
      </c>
      <c r="P38" s="9">
        <f t="shared" si="14"/>
        <v>17166411.84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>
        <f>64699500/12</f>
        <v>5391625</v>
      </c>
      <c r="E45" s="33">
        <f t="shared" ref="E45:O45" si="25">64699500/12</f>
        <v>5391625</v>
      </c>
      <c r="F45" s="33">
        <f t="shared" si="25"/>
        <v>5391625</v>
      </c>
      <c r="G45" s="33">
        <f t="shared" si="25"/>
        <v>5391625</v>
      </c>
      <c r="H45" s="33">
        <f t="shared" si="25"/>
        <v>5391625</v>
      </c>
      <c r="I45" s="33">
        <f t="shared" si="25"/>
        <v>5391625</v>
      </c>
      <c r="J45" s="33">
        <f t="shared" si="25"/>
        <v>5391625</v>
      </c>
      <c r="K45" s="33">
        <f t="shared" si="25"/>
        <v>5391625</v>
      </c>
      <c r="L45" s="33">
        <f t="shared" si="25"/>
        <v>5391625</v>
      </c>
      <c r="M45" s="33">
        <f t="shared" si="25"/>
        <v>5391625</v>
      </c>
      <c r="N45" s="33">
        <f t="shared" si="25"/>
        <v>5391625</v>
      </c>
      <c r="O45" s="33">
        <f t="shared" si="25"/>
        <v>5391625</v>
      </c>
      <c r="P45" s="9">
        <f t="shared" si="14"/>
        <v>64699500</v>
      </c>
    </row>
    <row r="46" spans="2:16" ht="18" customHeight="1" x14ac:dyDescent="0.2">
      <c r="B46" s="14" t="s">
        <v>62</v>
      </c>
      <c r="C46" s="9"/>
      <c r="D46" s="33">
        <f t="shared" ref="D46:O46" si="26">400000/12</f>
        <v>33333.333333333336</v>
      </c>
      <c r="E46" s="33">
        <f t="shared" si="26"/>
        <v>33333.333333333336</v>
      </c>
      <c r="F46" s="33">
        <f t="shared" si="26"/>
        <v>33333.333333333336</v>
      </c>
      <c r="G46" s="33">
        <f t="shared" si="26"/>
        <v>33333.333333333336</v>
      </c>
      <c r="H46" s="33">
        <f t="shared" si="26"/>
        <v>33333.333333333336</v>
      </c>
      <c r="I46" s="33">
        <f t="shared" si="26"/>
        <v>33333.333333333336</v>
      </c>
      <c r="J46" s="33">
        <f t="shared" si="26"/>
        <v>33333.333333333336</v>
      </c>
      <c r="K46" s="33">
        <f t="shared" si="26"/>
        <v>33333.333333333336</v>
      </c>
      <c r="L46" s="33">
        <f t="shared" si="26"/>
        <v>33333.333333333336</v>
      </c>
      <c r="M46" s="33">
        <f t="shared" si="26"/>
        <v>33333.333333333336</v>
      </c>
      <c r="N46" s="33">
        <f t="shared" si="26"/>
        <v>33333.333333333336</v>
      </c>
      <c r="O46" s="33">
        <f t="shared" si="26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7">1000000/12</f>
        <v>83333.333333333328</v>
      </c>
      <c r="E47" s="33">
        <f t="shared" si="27"/>
        <v>83333.333333333328</v>
      </c>
      <c r="F47" s="33">
        <f t="shared" si="27"/>
        <v>83333.333333333328</v>
      </c>
      <c r="G47" s="33">
        <f t="shared" si="27"/>
        <v>83333.333333333328</v>
      </c>
      <c r="H47" s="33">
        <f t="shared" si="27"/>
        <v>83333.333333333328</v>
      </c>
      <c r="I47" s="33">
        <f t="shared" si="27"/>
        <v>83333.333333333328</v>
      </c>
      <c r="J47" s="33">
        <f t="shared" si="27"/>
        <v>83333.333333333328</v>
      </c>
      <c r="K47" s="33">
        <f t="shared" si="27"/>
        <v>83333.333333333328</v>
      </c>
      <c r="L47" s="33">
        <f t="shared" si="27"/>
        <v>83333.333333333328</v>
      </c>
      <c r="M47" s="33">
        <f t="shared" si="27"/>
        <v>83333.333333333328</v>
      </c>
      <c r="N47" s="33">
        <f t="shared" si="27"/>
        <v>83333.333333333328</v>
      </c>
      <c r="O47" s="33">
        <f t="shared" si="27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8">(39468000+1500000)/12</f>
        <v>3414000</v>
      </c>
      <c r="E48" s="33">
        <f t="shared" si="28"/>
        <v>3414000</v>
      </c>
      <c r="F48" s="33">
        <f t="shared" si="28"/>
        <v>3414000</v>
      </c>
      <c r="G48" s="33">
        <f t="shared" si="28"/>
        <v>3414000</v>
      </c>
      <c r="H48" s="33">
        <f t="shared" si="28"/>
        <v>3414000</v>
      </c>
      <c r="I48" s="33">
        <f t="shared" si="28"/>
        <v>3414000</v>
      </c>
      <c r="J48" s="33">
        <f t="shared" si="28"/>
        <v>3414000</v>
      </c>
      <c r="K48" s="33">
        <f t="shared" si="28"/>
        <v>3414000</v>
      </c>
      <c r="L48" s="33">
        <f t="shared" si="28"/>
        <v>3414000</v>
      </c>
      <c r="M48" s="33">
        <f t="shared" si="28"/>
        <v>3414000</v>
      </c>
      <c r="N48" s="33">
        <f t="shared" si="28"/>
        <v>3414000</v>
      </c>
      <c r="O48" s="33">
        <f t="shared" si="28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 t="shared" ref="D49:O49" si="29">5000000/12</f>
        <v>416666.66666666669</v>
      </c>
      <c r="E49" s="33">
        <f t="shared" si="29"/>
        <v>416666.66666666669</v>
      </c>
      <c r="F49" s="33">
        <f t="shared" si="29"/>
        <v>416666.66666666669</v>
      </c>
      <c r="G49" s="33">
        <f t="shared" si="29"/>
        <v>416666.66666666669</v>
      </c>
      <c r="H49" s="33">
        <f t="shared" si="29"/>
        <v>416666.66666666669</v>
      </c>
      <c r="I49" s="33">
        <f t="shared" si="29"/>
        <v>416666.66666666669</v>
      </c>
      <c r="J49" s="33">
        <f t="shared" si="29"/>
        <v>416666.66666666669</v>
      </c>
      <c r="K49" s="33">
        <f t="shared" si="29"/>
        <v>416666.66666666669</v>
      </c>
      <c r="L49" s="33">
        <f t="shared" si="29"/>
        <v>416666.66666666669</v>
      </c>
      <c r="M49" s="33">
        <f t="shared" si="29"/>
        <v>416666.66666666669</v>
      </c>
      <c r="N49" s="33">
        <f t="shared" si="29"/>
        <v>416666.66666666669</v>
      </c>
      <c r="O49" s="33">
        <f t="shared" si="29"/>
        <v>416666.66666666669</v>
      </c>
      <c r="P49" s="9">
        <f t="shared" si="14"/>
        <v>5000000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(('2029'!P23-('2029'!P59-'2029'!P45))*0.1)/12</f>
        <v>3569980.781638863</v>
      </c>
      <c r="E53" s="33">
        <f>(('2029'!P23-('2029'!P59-'2029'!P45))*0.1)/12</f>
        <v>3569980.781638863</v>
      </c>
      <c r="F53" s="33">
        <f>(('2029'!P23-('2029'!P59-'2029'!P45))*0.1)/12</f>
        <v>3569980.781638863</v>
      </c>
      <c r="G53" s="33">
        <f>(('2029'!P23-('2029'!P59-'2029'!P45))*0.1)/12</f>
        <v>3569980.781638863</v>
      </c>
      <c r="H53" s="33">
        <f>(('2029'!P23-('2029'!P59-'2029'!P45))*0.1)/12</f>
        <v>3569980.781638863</v>
      </c>
      <c r="I53" s="33">
        <f>(('2029'!P23-('2029'!P59-'2029'!P45))*0.1)/12</f>
        <v>3569980.781638863</v>
      </c>
      <c r="J53" s="33">
        <f>(('2029'!P23-('2029'!P59-'2029'!P45))*0.1)/12</f>
        <v>3569980.781638863</v>
      </c>
      <c r="K53" s="33">
        <f>(('2029'!P23-('2029'!P59-'2029'!P45))*0.1)/12</f>
        <v>3569980.781638863</v>
      </c>
      <c r="L53" s="33">
        <f>(('2029'!P23-('2029'!P59-'2029'!P45))*0.1)/12</f>
        <v>3569980.781638863</v>
      </c>
      <c r="M53" s="33">
        <f>(('2029'!P23-('2029'!P59-'2029'!P45))*0.1)/12</f>
        <v>3569980.781638863</v>
      </c>
      <c r="N53" s="33">
        <f>(('2029'!P23-('2029'!P59-'2029'!P45))*0.1)/12</f>
        <v>3569980.781638863</v>
      </c>
      <c r="O53" s="33">
        <f>(('2029'!P23-('2029'!P59-'2029'!P45))*0.1)/12</f>
        <v>3569980.781638863</v>
      </c>
      <c r="P53" s="9">
        <f t="shared" si="14"/>
        <v>42839769.379666358</v>
      </c>
    </row>
    <row r="54" spans="2:16" ht="18" customHeight="1" x14ac:dyDescent="0.2">
      <c r="B54" s="14" t="s">
        <v>72</v>
      </c>
      <c r="C54" s="9"/>
      <c r="D54" s="33">
        <f t="shared" ref="D54:O54" si="30">400000/12</f>
        <v>33333.333333333336</v>
      </c>
      <c r="E54" s="33">
        <f t="shared" si="30"/>
        <v>33333.333333333336</v>
      </c>
      <c r="F54" s="33">
        <f t="shared" si="30"/>
        <v>33333.333333333336</v>
      </c>
      <c r="G54" s="33">
        <f t="shared" si="30"/>
        <v>33333.333333333336</v>
      </c>
      <c r="H54" s="33">
        <f t="shared" si="30"/>
        <v>33333.333333333336</v>
      </c>
      <c r="I54" s="33">
        <f t="shared" si="30"/>
        <v>33333.333333333336</v>
      </c>
      <c r="J54" s="33">
        <f t="shared" si="30"/>
        <v>33333.333333333336</v>
      </c>
      <c r="K54" s="33">
        <f t="shared" si="30"/>
        <v>33333.333333333336</v>
      </c>
      <c r="L54" s="33">
        <f t="shared" si="30"/>
        <v>33333.333333333336</v>
      </c>
      <c r="M54" s="33">
        <f t="shared" si="30"/>
        <v>33333.333333333336</v>
      </c>
      <c r="N54" s="33">
        <f t="shared" si="30"/>
        <v>33333.333333333336</v>
      </c>
      <c r="O54" s="33">
        <f t="shared" si="30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31">2000000/12</f>
        <v>166666.66666666666</v>
      </c>
      <c r="E55" s="33">
        <f t="shared" si="31"/>
        <v>166666.66666666666</v>
      </c>
      <c r="F55" s="33">
        <f t="shared" si="31"/>
        <v>166666.66666666666</v>
      </c>
      <c r="G55" s="33">
        <f t="shared" si="31"/>
        <v>166666.66666666666</v>
      </c>
      <c r="H55" s="33">
        <f t="shared" si="31"/>
        <v>166666.66666666666</v>
      </c>
      <c r="I55" s="33">
        <f t="shared" si="31"/>
        <v>166666.66666666666</v>
      </c>
      <c r="J55" s="33">
        <f t="shared" si="31"/>
        <v>166666.66666666666</v>
      </c>
      <c r="K55" s="33">
        <f t="shared" si="31"/>
        <v>166666.66666666666</v>
      </c>
      <c r="L55" s="33">
        <f t="shared" si="31"/>
        <v>166666.66666666666</v>
      </c>
      <c r="M55" s="33">
        <f t="shared" si="31"/>
        <v>166666.66666666666</v>
      </c>
      <c r="N55" s="33">
        <f t="shared" si="31"/>
        <v>166666.66666666666</v>
      </c>
      <c r="O55" s="33">
        <f t="shared" si="31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2">SUM(C27:C58)</f>
        <v>0</v>
      </c>
      <c r="D59" s="17">
        <f t="shared" si="32"/>
        <v>86485965.934972197</v>
      </c>
      <c r="E59" s="17">
        <f t="shared" si="32"/>
        <v>86485965.934972197</v>
      </c>
      <c r="F59" s="17">
        <f t="shared" si="32"/>
        <v>86485965.934972197</v>
      </c>
      <c r="G59" s="17">
        <f t="shared" si="32"/>
        <v>86485965.934972197</v>
      </c>
      <c r="H59" s="17">
        <f t="shared" si="32"/>
        <v>86485965.934972197</v>
      </c>
      <c r="I59" s="17">
        <f t="shared" si="32"/>
        <v>86485965.934972197</v>
      </c>
      <c r="J59" s="17">
        <f t="shared" si="32"/>
        <v>86485965.934972197</v>
      </c>
      <c r="K59" s="17">
        <f t="shared" si="32"/>
        <v>86485965.934972197</v>
      </c>
      <c r="L59" s="17">
        <f t="shared" si="32"/>
        <v>86485965.934972197</v>
      </c>
      <c r="M59" s="17">
        <f t="shared" si="32"/>
        <v>86485965.934972197</v>
      </c>
      <c r="N59" s="17">
        <f t="shared" si="32"/>
        <v>86485965.934972197</v>
      </c>
      <c r="O59" s="17">
        <f t="shared" si="32"/>
        <v>86485965.934972197</v>
      </c>
      <c r="P59" s="17">
        <f t="shared" si="32"/>
        <v>1037831591.2196664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33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3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3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3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20855022.420244105</v>
      </c>
      <c r="P64" s="9">
        <f t="shared" si="33"/>
        <v>20855022.420244105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4">SUM(D59:D64)</f>
        <v>86485965.934972197</v>
      </c>
      <c r="E65" s="17">
        <f t="shared" si="34"/>
        <v>86485965.934972197</v>
      </c>
      <c r="F65" s="17">
        <f t="shared" si="34"/>
        <v>86485965.934972197</v>
      </c>
      <c r="G65" s="17">
        <f t="shared" si="34"/>
        <v>86485965.934972197</v>
      </c>
      <c r="H65" s="17">
        <f t="shared" si="34"/>
        <v>86485965.934972197</v>
      </c>
      <c r="I65" s="17">
        <f t="shared" si="34"/>
        <v>86485965.934972197</v>
      </c>
      <c r="J65" s="17">
        <f t="shared" si="34"/>
        <v>86485965.934972197</v>
      </c>
      <c r="K65" s="17">
        <f t="shared" si="34"/>
        <v>86485965.934972197</v>
      </c>
      <c r="L65" s="17">
        <f t="shared" si="34"/>
        <v>86485965.934972197</v>
      </c>
      <c r="M65" s="17">
        <f t="shared" si="34"/>
        <v>86485965.934972197</v>
      </c>
      <c r="N65" s="17">
        <f t="shared" si="34"/>
        <v>86485965.934972197</v>
      </c>
      <c r="O65" s="17">
        <f t="shared" si="34"/>
        <v>107340988.35521629</v>
      </c>
      <c r="P65" s="17">
        <f t="shared" si="34"/>
        <v>1058686613.6399105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5">(C24-C65)</f>
        <v>0</v>
      </c>
      <c r="D66" s="17">
        <f t="shared" si="35"/>
        <v>718007345.38715911</v>
      </c>
      <c r="E66" s="17">
        <f t="shared" si="35"/>
        <v>751821743.77235913</v>
      </c>
      <c r="F66" s="17">
        <f t="shared" si="35"/>
        <v>785682478.21306777</v>
      </c>
      <c r="G66" s="17">
        <f t="shared" si="35"/>
        <v>819591865.5120604</v>
      </c>
      <c r="H66" s="17">
        <f t="shared" si="35"/>
        <v>853552338.31225133</v>
      </c>
      <c r="I66" s="17">
        <f t="shared" si="35"/>
        <v>887566450.88870037</v>
      </c>
      <c r="J66" s="17">
        <f t="shared" si="35"/>
        <v>921636885.23022044</v>
      </c>
      <c r="K66" s="17">
        <f t="shared" si="35"/>
        <v>955766457.42506516</v>
      </c>
      <c r="L66" s="17">
        <f t="shared" si="35"/>
        <v>989958124.36590064</v>
      </c>
      <c r="M66" s="17">
        <f t="shared" si="35"/>
        <v>1027014990.7900265</v>
      </c>
      <c r="N66" s="17">
        <f t="shared" si="35"/>
        <v>1064140316.6716074</v>
      </c>
      <c r="O66" s="17">
        <f t="shared" si="35"/>
        <v>1080482502.5632718</v>
      </c>
      <c r="P66" s="17">
        <f t="shared" si="35"/>
        <v>1080482502.563272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rnpiQICdYi8N8cVVS0HHWCohfhmyjWCNb2Ki5Z/AD1NjqTjK4+OZHz7CzmcHzG/gH8N+6/9dYuZ4mAO9b6kyGA==" saltValue="bSXPSWx29CmDquHHwTeVPA==" spinCount="100000" sheet="1" objects="1" scenarios="1"/>
  <pageMargins left="0" right="0" top="0.5" bottom="0.25" header="0" footer="0"/>
  <pageSetup scale="45" fitToWidth="0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91576-0AF5-44F1-AE92-22025017ED90}">
  <sheetPr>
    <tabColor indexed="44"/>
    <pageSetUpPr fitToPage="1"/>
  </sheetPr>
  <dimension ref="B1:S74"/>
  <sheetViews>
    <sheetView showGridLines="0" zoomScale="90" zoomScaleNormal="90" workbookViewId="0">
      <pane ySplit="4" topLeftCell="A44" activePane="bottomLeft" state="frozen"/>
      <selection pane="bottomLeft" activeCell="D9" sqref="D9:O9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47849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47849</v>
      </c>
      <c r="E4" s="30">
        <f>DATE(YEAR(D4),MONTH(D4)+1,1)</f>
        <v>47880</v>
      </c>
      <c r="F4" s="30">
        <f t="shared" ref="F4:O4" si="0">DATE(YEAR(E4),MONTH(E4)+1,1)</f>
        <v>47908</v>
      </c>
      <c r="G4" s="30">
        <f t="shared" si="0"/>
        <v>47939</v>
      </c>
      <c r="H4" s="30">
        <f t="shared" si="0"/>
        <v>47969</v>
      </c>
      <c r="I4" s="30">
        <f t="shared" si="0"/>
        <v>48000</v>
      </c>
      <c r="J4" s="30">
        <f t="shared" si="0"/>
        <v>48030</v>
      </c>
      <c r="K4" s="30">
        <f t="shared" si="0"/>
        <v>48061</v>
      </c>
      <c r="L4" s="30">
        <f t="shared" si="0"/>
        <v>48092</v>
      </c>
      <c r="M4" s="30">
        <f t="shared" si="0"/>
        <v>48122</v>
      </c>
      <c r="N4" s="30">
        <f t="shared" si="0"/>
        <v>48153</v>
      </c>
      <c r="O4" s="30">
        <f t="shared" si="0"/>
        <v>48183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'2030'!P66</f>
        <v>1080482502.563272</v>
      </c>
      <c r="E5" s="9">
        <f t="shared" ref="E5:O5" si="1">D66</f>
        <v>1113807752.5833952</v>
      </c>
      <c r="F5" s="9">
        <f t="shared" si="1"/>
        <v>1147177132.1801932</v>
      </c>
      <c r="G5" s="9">
        <f t="shared" si="1"/>
        <v>1180592847.8324997</v>
      </c>
      <c r="H5" s="9">
        <f t="shared" si="1"/>
        <v>1214057216.3430905</v>
      </c>
      <c r="I5" s="9">
        <f t="shared" si="1"/>
        <v>1247572670.3548794</v>
      </c>
      <c r="J5" s="9">
        <f t="shared" si="1"/>
        <v>1281141764.1429265</v>
      </c>
      <c r="K5" s="9">
        <f t="shared" si="1"/>
        <v>1314767179.6960447</v>
      </c>
      <c r="L5" s="9">
        <f t="shared" si="1"/>
        <v>1348451733.1024873</v>
      </c>
      <c r="M5" s="9">
        <f t="shared" si="1"/>
        <v>1382198381.254921</v>
      </c>
      <c r="N5" s="9">
        <f t="shared" si="1"/>
        <v>1418810228.890645</v>
      </c>
      <c r="O5" s="9">
        <f t="shared" si="1"/>
        <v>1455490535.983824</v>
      </c>
      <c r="P5" s="9">
        <f>D5</f>
        <v>1080482502.563272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(116248843.21/4)+(116248843.21/4)+(116248843.21/4)+(116248843.21/4)</f>
        <v>116248843.20999999</v>
      </c>
      <c r="E9" s="9">
        <f t="shared" si="3"/>
        <v>116248843.20999999</v>
      </c>
      <c r="F9" s="9">
        <f t="shared" si="3"/>
        <v>116248843.20999999</v>
      </c>
      <c r="G9" s="9">
        <f t="shared" si="3"/>
        <v>116248843.20999999</v>
      </c>
      <c r="H9" s="9">
        <f t="shared" si="3"/>
        <v>116248843.20999999</v>
      </c>
      <c r="I9" s="9">
        <f t="shared" si="3"/>
        <v>116248843.20999999</v>
      </c>
      <c r="J9" s="9">
        <f t="shared" si="3"/>
        <v>116248843.20999999</v>
      </c>
      <c r="K9" s="9">
        <f t="shared" si="3"/>
        <v>116248843.20999999</v>
      </c>
      <c r="L9" s="9">
        <f t="shared" si="3"/>
        <v>116248843.20999999</v>
      </c>
      <c r="M9" s="9">
        <f t="shared" si="3"/>
        <v>116248843.20999999</v>
      </c>
      <c r="N9" s="9">
        <f t="shared" si="3"/>
        <v>116248843.20999999</v>
      </c>
      <c r="O9" s="9">
        <f t="shared" si="3"/>
        <v>116248843.20999999</v>
      </c>
      <c r="P9" s="9">
        <f t="shared" si="2"/>
        <v>1394986118.5200002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118648843.20999999</v>
      </c>
      <c r="E14" s="9">
        <f t="shared" si="5"/>
        <v>118648843.20999999</v>
      </c>
      <c r="F14" s="9">
        <f t="shared" si="5"/>
        <v>118648843.20999999</v>
      </c>
      <c r="G14" s="9">
        <f t="shared" si="5"/>
        <v>118648843.20999999</v>
      </c>
      <c r="H14" s="9">
        <f t="shared" si="5"/>
        <v>118648843.20999999</v>
      </c>
      <c r="I14" s="9">
        <f t="shared" si="5"/>
        <v>118648843.20999999</v>
      </c>
      <c r="J14" s="9">
        <f t="shared" si="5"/>
        <v>118648843.20999999</v>
      </c>
      <c r="K14" s="9">
        <f t="shared" si="5"/>
        <v>118648843.20999999</v>
      </c>
      <c r="L14" s="9">
        <f t="shared" si="5"/>
        <v>118648843.20999999</v>
      </c>
      <c r="M14" s="9">
        <f t="shared" si="5"/>
        <v>121448843.20999999</v>
      </c>
      <c r="N14" s="9">
        <f t="shared" si="5"/>
        <v>121448843.20999999</v>
      </c>
      <c r="O14" s="9">
        <f t="shared" si="5"/>
        <v>121448843.20999999</v>
      </c>
      <c r="P14" s="9">
        <f t="shared" si="2"/>
        <v>1432186118.5200002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120256234.7434973</v>
      </c>
      <c r="E23" s="17">
        <f t="shared" si="10"/>
        <v>120300364.32017216</v>
      </c>
      <c r="F23" s="17">
        <f t="shared" si="10"/>
        <v>120346700.37568077</v>
      </c>
      <c r="G23" s="17">
        <f t="shared" si="10"/>
        <v>120395353.23396482</v>
      </c>
      <c r="H23" s="17">
        <f t="shared" si="10"/>
        <v>120446438.73516306</v>
      </c>
      <c r="I23" s="17">
        <f t="shared" si="10"/>
        <v>120500078.5114212</v>
      </c>
      <c r="J23" s="17">
        <f t="shared" si="10"/>
        <v>120556400.27649227</v>
      </c>
      <c r="K23" s="17">
        <f t="shared" si="10"/>
        <v>120615538.12981689</v>
      </c>
      <c r="L23" s="17">
        <f t="shared" si="10"/>
        <v>120677632.87580773</v>
      </c>
      <c r="M23" s="17">
        <f t="shared" si="10"/>
        <v>123542832.35909812</v>
      </c>
      <c r="N23" s="17">
        <f t="shared" si="10"/>
        <v>123611291.81655303</v>
      </c>
      <c r="O23" s="17">
        <f t="shared" si="10"/>
        <v>123683174.24688068</v>
      </c>
      <c r="P23" s="17">
        <f t="shared" si="10"/>
        <v>1454932039.6245484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1200738737.3067694</v>
      </c>
      <c r="E24" s="17">
        <f t="shared" si="11"/>
        <v>1234108116.9035673</v>
      </c>
      <c r="F24" s="17">
        <f t="shared" si="11"/>
        <v>1267523832.5558739</v>
      </c>
      <c r="G24" s="17">
        <f t="shared" si="11"/>
        <v>1300988201.0664647</v>
      </c>
      <c r="H24" s="17">
        <f t="shared" si="11"/>
        <v>1334503655.0782535</v>
      </c>
      <c r="I24" s="17">
        <f t="shared" si="11"/>
        <v>1368072748.8663006</v>
      </c>
      <c r="J24" s="17">
        <f t="shared" si="11"/>
        <v>1401698164.4194188</v>
      </c>
      <c r="K24" s="17">
        <f t="shared" si="11"/>
        <v>1435382717.8258615</v>
      </c>
      <c r="L24" s="17">
        <f t="shared" si="11"/>
        <v>1469129365.9782951</v>
      </c>
      <c r="M24" s="17">
        <f t="shared" si="11"/>
        <v>1505741213.6140192</v>
      </c>
      <c r="N24" s="17">
        <f t="shared" si="11"/>
        <v>1542421520.7071981</v>
      </c>
      <c r="O24" s="17">
        <f t="shared" si="11"/>
        <v>1579173710.2307048</v>
      </c>
      <c r="P24" s="17">
        <f t="shared" si="11"/>
        <v>2535414542.1878204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((153720990+25000000+25000000)+200000000)/12</f>
        <v>33643415.833333336</v>
      </c>
      <c r="E28" s="9">
        <f t="shared" si="12"/>
        <v>33643415.833333336</v>
      </c>
      <c r="F28" s="9">
        <f t="shared" si="12"/>
        <v>33643415.833333336</v>
      </c>
      <c r="G28" s="9">
        <f t="shared" si="12"/>
        <v>33643415.833333336</v>
      </c>
      <c r="H28" s="9">
        <f t="shared" si="12"/>
        <v>33643415.833333336</v>
      </c>
      <c r="I28" s="9">
        <f t="shared" si="12"/>
        <v>33643415.833333336</v>
      </c>
      <c r="J28" s="9">
        <f t="shared" si="12"/>
        <v>33643415.833333336</v>
      </c>
      <c r="K28" s="9">
        <f t="shared" si="12"/>
        <v>33643415.833333336</v>
      </c>
      <c r="L28" s="9">
        <f t="shared" si="12"/>
        <v>33643415.833333336</v>
      </c>
      <c r="M28" s="9">
        <f t="shared" si="12"/>
        <v>33643415.833333336</v>
      </c>
      <c r="N28" s="9">
        <f t="shared" si="12"/>
        <v>33643415.833333336</v>
      </c>
      <c r="O28" s="9">
        <f t="shared" si="12"/>
        <v>33643415.833333336</v>
      </c>
      <c r="P28" s="9">
        <f>SUM(D28:O28)</f>
        <v>403720989.99999994</v>
      </c>
    </row>
    <row r="29" spans="2:16" ht="18" customHeight="1" x14ac:dyDescent="0.2">
      <c r="B29" s="14" t="s">
        <v>50</v>
      </c>
      <c r="C29" s="9"/>
      <c r="D29" s="9">
        <f t="shared" ref="D29:O29" si="13">(25000000*12)/12</f>
        <v>25000000</v>
      </c>
      <c r="E29" s="9">
        <f t="shared" si="13"/>
        <v>25000000</v>
      </c>
      <c r="F29" s="9">
        <f t="shared" si="13"/>
        <v>25000000</v>
      </c>
      <c r="G29" s="9">
        <f t="shared" si="13"/>
        <v>25000000</v>
      </c>
      <c r="H29" s="9">
        <f t="shared" si="13"/>
        <v>25000000</v>
      </c>
      <c r="I29" s="9">
        <f t="shared" si="13"/>
        <v>25000000</v>
      </c>
      <c r="J29" s="9">
        <f t="shared" si="13"/>
        <v>25000000</v>
      </c>
      <c r="K29" s="9">
        <f t="shared" si="13"/>
        <v>25000000</v>
      </c>
      <c r="L29" s="9">
        <f t="shared" si="13"/>
        <v>25000000</v>
      </c>
      <c r="M29" s="9">
        <f t="shared" si="13"/>
        <v>25000000</v>
      </c>
      <c r="N29" s="9">
        <f t="shared" si="13"/>
        <v>25000000</v>
      </c>
      <c r="O29" s="9">
        <f t="shared" si="13"/>
        <v>25000000</v>
      </c>
      <c r="P29" s="9">
        <f>SUM(D29:O29)</f>
        <v>300000000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38500000/12</f>
        <v>3208333.3333333335</v>
      </c>
      <c r="E33" s="33">
        <f t="shared" ref="E33:O33" si="15">38500000/12</f>
        <v>3208333.3333333335</v>
      </c>
      <c r="F33" s="33">
        <f t="shared" si="15"/>
        <v>3208333.3333333335</v>
      </c>
      <c r="G33" s="33">
        <f t="shared" si="15"/>
        <v>3208333.3333333335</v>
      </c>
      <c r="H33" s="33">
        <f t="shared" si="15"/>
        <v>3208333.3333333335</v>
      </c>
      <c r="I33" s="33">
        <f t="shared" si="15"/>
        <v>3208333.3333333335</v>
      </c>
      <c r="J33" s="33">
        <f t="shared" si="15"/>
        <v>3208333.3333333335</v>
      </c>
      <c r="K33" s="33">
        <f t="shared" si="15"/>
        <v>3208333.3333333335</v>
      </c>
      <c r="L33" s="33">
        <f t="shared" si="15"/>
        <v>3208333.3333333335</v>
      </c>
      <c r="M33" s="33">
        <f t="shared" si="15"/>
        <v>3208333.3333333335</v>
      </c>
      <c r="N33" s="33">
        <f t="shared" si="15"/>
        <v>3208333.3333333335</v>
      </c>
      <c r="O33" s="33">
        <f t="shared" si="15"/>
        <v>3208333.3333333335</v>
      </c>
      <c r="P33" s="9">
        <f t="shared" si="14"/>
        <v>38500000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 t="shared" ref="D37:O37" si="17">112936920/12</f>
        <v>9411410</v>
      </c>
      <c r="E37" s="33">
        <f t="shared" si="17"/>
        <v>9411410</v>
      </c>
      <c r="F37" s="33">
        <f t="shared" si="17"/>
        <v>9411410</v>
      </c>
      <c r="G37" s="33">
        <f t="shared" si="17"/>
        <v>9411410</v>
      </c>
      <c r="H37" s="33">
        <f t="shared" si="17"/>
        <v>9411410</v>
      </c>
      <c r="I37" s="33">
        <f t="shared" si="17"/>
        <v>9411410</v>
      </c>
      <c r="J37" s="33">
        <f t="shared" si="17"/>
        <v>9411410</v>
      </c>
      <c r="K37" s="33">
        <f t="shared" si="17"/>
        <v>9411410</v>
      </c>
      <c r="L37" s="33">
        <f t="shared" si="17"/>
        <v>9411410</v>
      </c>
      <c r="M37" s="33">
        <f t="shared" si="17"/>
        <v>9411410</v>
      </c>
      <c r="N37" s="33">
        <f t="shared" si="17"/>
        <v>9411410</v>
      </c>
      <c r="O37" s="33">
        <f t="shared" si="17"/>
        <v>9411410</v>
      </c>
      <c r="P37" s="9">
        <f t="shared" si="14"/>
        <v>112936920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1430534.32</v>
      </c>
      <c r="E38" s="9">
        <f t="shared" si="18"/>
        <v>1430534.32</v>
      </c>
      <c r="F38" s="9">
        <f t="shared" si="18"/>
        <v>1430534.32</v>
      </c>
      <c r="G38" s="9">
        <f t="shared" si="18"/>
        <v>1430534.32</v>
      </c>
      <c r="H38" s="9">
        <f t="shared" si="18"/>
        <v>1430534.32</v>
      </c>
      <c r="I38" s="9">
        <f t="shared" si="18"/>
        <v>1430534.32</v>
      </c>
      <c r="J38" s="9">
        <f t="shared" si="18"/>
        <v>1430534.32</v>
      </c>
      <c r="K38" s="9">
        <f t="shared" si="18"/>
        <v>1430534.32</v>
      </c>
      <c r="L38" s="9">
        <f t="shared" si="18"/>
        <v>1430534.32</v>
      </c>
      <c r="M38" s="9">
        <f t="shared" si="18"/>
        <v>1430534.32</v>
      </c>
      <c r="N38" s="9">
        <f t="shared" si="18"/>
        <v>1430534.32</v>
      </c>
      <c r="O38" s="9">
        <f t="shared" si="18"/>
        <v>1430534.32</v>
      </c>
      <c r="P38" s="9">
        <f t="shared" si="14"/>
        <v>17166411.84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>
        <f>64699500/12</f>
        <v>5391625</v>
      </c>
      <c r="E45" s="33">
        <f t="shared" ref="E45:O45" si="25">64699500/12</f>
        <v>5391625</v>
      </c>
      <c r="F45" s="33">
        <f t="shared" si="25"/>
        <v>5391625</v>
      </c>
      <c r="G45" s="33">
        <f t="shared" si="25"/>
        <v>5391625</v>
      </c>
      <c r="H45" s="33">
        <f t="shared" si="25"/>
        <v>5391625</v>
      </c>
      <c r="I45" s="33">
        <f t="shared" si="25"/>
        <v>5391625</v>
      </c>
      <c r="J45" s="33">
        <f t="shared" si="25"/>
        <v>5391625</v>
      </c>
      <c r="K45" s="33">
        <f t="shared" si="25"/>
        <v>5391625</v>
      </c>
      <c r="L45" s="33">
        <f t="shared" si="25"/>
        <v>5391625</v>
      </c>
      <c r="M45" s="33">
        <f t="shared" si="25"/>
        <v>5391625</v>
      </c>
      <c r="N45" s="33">
        <f t="shared" si="25"/>
        <v>5391625</v>
      </c>
      <c r="O45" s="33">
        <f t="shared" si="25"/>
        <v>5391625</v>
      </c>
      <c r="P45" s="9">
        <f t="shared" si="14"/>
        <v>64699500</v>
      </c>
    </row>
    <row r="46" spans="2:16" ht="18" customHeight="1" x14ac:dyDescent="0.2">
      <c r="B46" s="14" t="s">
        <v>62</v>
      </c>
      <c r="C46" s="9"/>
      <c r="D46" s="33">
        <f t="shared" ref="D46:O46" si="26">400000/12</f>
        <v>33333.333333333336</v>
      </c>
      <c r="E46" s="33">
        <f t="shared" si="26"/>
        <v>33333.333333333336</v>
      </c>
      <c r="F46" s="33">
        <f t="shared" si="26"/>
        <v>33333.333333333336</v>
      </c>
      <c r="G46" s="33">
        <f t="shared" si="26"/>
        <v>33333.333333333336</v>
      </c>
      <c r="H46" s="33">
        <f t="shared" si="26"/>
        <v>33333.333333333336</v>
      </c>
      <c r="I46" s="33">
        <f t="shared" si="26"/>
        <v>33333.333333333336</v>
      </c>
      <c r="J46" s="33">
        <f t="shared" si="26"/>
        <v>33333.333333333336</v>
      </c>
      <c r="K46" s="33">
        <f t="shared" si="26"/>
        <v>33333.333333333336</v>
      </c>
      <c r="L46" s="33">
        <f t="shared" si="26"/>
        <v>33333.333333333336</v>
      </c>
      <c r="M46" s="33">
        <f t="shared" si="26"/>
        <v>33333.333333333336</v>
      </c>
      <c r="N46" s="33">
        <f t="shared" si="26"/>
        <v>33333.333333333336</v>
      </c>
      <c r="O46" s="33">
        <f t="shared" si="26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7">1000000/12</f>
        <v>83333.333333333328</v>
      </c>
      <c r="E47" s="33">
        <f t="shared" si="27"/>
        <v>83333.333333333328</v>
      </c>
      <c r="F47" s="33">
        <f t="shared" si="27"/>
        <v>83333.333333333328</v>
      </c>
      <c r="G47" s="33">
        <f t="shared" si="27"/>
        <v>83333.333333333328</v>
      </c>
      <c r="H47" s="33">
        <f t="shared" si="27"/>
        <v>83333.333333333328</v>
      </c>
      <c r="I47" s="33">
        <f t="shared" si="27"/>
        <v>83333.333333333328</v>
      </c>
      <c r="J47" s="33">
        <f t="shared" si="27"/>
        <v>83333.333333333328</v>
      </c>
      <c r="K47" s="33">
        <f t="shared" si="27"/>
        <v>83333.333333333328</v>
      </c>
      <c r="L47" s="33">
        <f t="shared" si="27"/>
        <v>83333.333333333328</v>
      </c>
      <c r="M47" s="33">
        <f t="shared" si="27"/>
        <v>83333.333333333328</v>
      </c>
      <c r="N47" s="33">
        <f t="shared" si="27"/>
        <v>83333.333333333328</v>
      </c>
      <c r="O47" s="33">
        <f t="shared" si="27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8">(39468000+1500000)/12</f>
        <v>3414000</v>
      </c>
      <c r="E48" s="33">
        <f t="shared" si="28"/>
        <v>3414000</v>
      </c>
      <c r="F48" s="33">
        <f t="shared" si="28"/>
        <v>3414000</v>
      </c>
      <c r="G48" s="33">
        <f t="shared" si="28"/>
        <v>3414000</v>
      </c>
      <c r="H48" s="33">
        <f t="shared" si="28"/>
        <v>3414000</v>
      </c>
      <c r="I48" s="33">
        <f t="shared" si="28"/>
        <v>3414000</v>
      </c>
      <c r="J48" s="33">
        <f t="shared" si="28"/>
        <v>3414000</v>
      </c>
      <c r="K48" s="33">
        <f t="shared" si="28"/>
        <v>3414000</v>
      </c>
      <c r="L48" s="33">
        <f t="shared" si="28"/>
        <v>3414000</v>
      </c>
      <c r="M48" s="33">
        <f t="shared" si="28"/>
        <v>3414000</v>
      </c>
      <c r="N48" s="33">
        <f t="shared" si="28"/>
        <v>3414000</v>
      </c>
      <c r="O48" s="33">
        <f t="shared" si="28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>5000000/12</f>
        <v>416666.66666666669</v>
      </c>
      <c r="E49" s="33">
        <f t="shared" ref="E49:O49" si="29">5000000/12</f>
        <v>416666.66666666669</v>
      </c>
      <c r="F49" s="33">
        <f t="shared" si="29"/>
        <v>416666.66666666669</v>
      </c>
      <c r="G49" s="33">
        <f t="shared" si="29"/>
        <v>416666.66666666669</v>
      </c>
      <c r="H49" s="33">
        <f t="shared" si="29"/>
        <v>416666.66666666669</v>
      </c>
      <c r="I49" s="33">
        <f t="shared" si="29"/>
        <v>416666.66666666669</v>
      </c>
      <c r="J49" s="33">
        <f t="shared" si="29"/>
        <v>416666.66666666669</v>
      </c>
      <c r="K49" s="33">
        <f t="shared" si="29"/>
        <v>416666.66666666669</v>
      </c>
      <c r="L49" s="33">
        <f t="shared" si="29"/>
        <v>416666.66666666669</v>
      </c>
      <c r="M49" s="33">
        <f t="shared" si="29"/>
        <v>416666.66666666669</v>
      </c>
      <c r="N49" s="33">
        <f t="shared" si="29"/>
        <v>416666.66666666669</v>
      </c>
      <c r="O49" s="33">
        <f t="shared" si="29"/>
        <v>416666.66666666669</v>
      </c>
      <c r="P49" s="9">
        <f t="shared" si="14"/>
        <v>5000000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(('2030'!P23-('2030'!P59-'2030'!P45))*0.1)/12</f>
        <v>4014999.5700406842</v>
      </c>
      <c r="E53" s="33">
        <f>(('2030'!P23-('2030'!P59-'2030'!P45))*0.1)/12</f>
        <v>4014999.5700406842</v>
      </c>
      <c r="F53" s="33">
        <f>(('2030'!P23-('2030'!P59-'2030'!P45))*0.1)/12</f>
        <v>4014999.5700406842</v>
      </c>
      <c r="G53" s="33">
        <f>(('2030'!P23-('2030'!P59-'2030'!P45))*0.1)/12</f>
        <v>4014999.5700406842</v>
      </c>
      <c r="H53" s="33">
        <f>(('2030'!P23-('2030'!P59-'2030'!P45))*0.1)/12</f>
        <v>4014999.5700406842</v>
      </c>
      <c r="I53" s="33">
        <f>(('2030'!P23-('2030'!P59-'2030'!P45))*0.1)/12</f>
        <v>4014999.5700406842</v>
      </c>
      <c r="J53" s="33">
        <f>(('2030'!P23-('2030'!P59-'2030'!P45))*0.1)/12</f>
        <v>4014999.5700406842</v>
      </c>
      <c r="K53" s="33">
        <f>(('2030'!P23-('2030'!P59-'2030'!P45))*0.1)/12</f>
        <v>4014999.5700406842</v>
      </c>
      <c r="L53" s="33">
        <f>(('2030'!P23-('2030'!P59-'2030'!P45))*0.1)/12</f>
        <v>4014999.5700406842</v>
      </c>
      <c r="M53" s="33">
        <f>(('2030'!P23-('2030'!P59-'2030'!P45))*0.1)/12</f>
        <v>4014999.5700406842</v>
      </c>
      <c r="N53" s="33">
        <f>(('2030'!P23-('2030'!P59-'2030'!P45))*0.1)/12</f>
        <v>4014999.5700406842</v>
      </c>
      <c r="O53" s="33">
        <f>(('2030'!P23-('2030'!P59-'2030'!P45))*0.1)/12</f>
        <v>4014999.5700406842</v>
      </c>
      <c r="P53" s="9">
        <f t="shared" si="14"/>
        <v>48179994.840488225</v>
      </c>
    </row>
    <row r="54" spans="2:16" ht="18" customHeight="1" x14ac:dyDescent="0.2">
      <c r="B54" s="14" t="s">
        <v>72</v>
      </c>
      <c r="C54" s="9"/>
      <c r="D54" s="33">
        <f t="shared" ref="D54:O54" si="30">400000/12</f>
        <v>33333.333333333336</v>
      </c>
      <c r="E54" s="33">
        <f t="shared" si="30"/>
        <v>33333.333333333336</v>
      </c>
      <c r="F54" s="33">
        <f t="shared" si="30"/>
        <v>33333.333333333336</v>
      </c>
      <c r="G54" s="33">
        <f t="shared" si="30"/>
        <v>33333.333333333336</v>
      </c>
      <c r="H54" s="33">
        <f t="shared" si="30"/>
        <v>33333.333333333336</v>
      </c>
      <c r="I54" s="33">
        <f t="shared" si="30"/>
        <v>33333.333333333336</v>
      </c>
      <c r="J54" s="33">
        <f t="shared" si="30"/>
        <v>33333.333333333336</v>
      </c>
      <c r="K54" s="33">
        <f t="shared" si="30"/>
        <v>33333.333333333336</v>
      </c>
      <c r="L54" s="33">
        <f t="shared" si="30"/>
        <v>33333.333333333336</v>
      </c>
      <c r="M54" s="33">
        <f t="shared" si="30"/>
        <v>33333.333333333336</v>
      </c>
      <c r="N54" s="33">
        <f t="shared" si="30"/>
        <v>33333.333333333336</v>
      </c>
      <c r="O54" s="33">
        <f t="shared" si="30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31">2000000/12</f>
        <v>166666.66666666666</v>
      </c>
      <c r="E55" s="33">
        <f t="shared" si="31"/>
        <v>166666.66666666666</v>
      </c>
      <c r="F55" s="33">
        <f t="shared" si="31"/>
        <v>166666.66666666666</v>
      </c>
      <c r="G55" s="33">
        <f t="shared" si="31"/>
        <v>166666.66666666666</v>
      </c>
      <c r="H55" s="33">
        <f t="shared" si="31"/>
        <v>166666.66666666666</v>
      </c>
      <c r="I55" s="33">
        <f t="shared" si="31"/>
        <v>166666.66666666666</v>
      </c>
      <c r="J55" s="33">
        <f t="shared" si="31"/>
        <v>166666.66666666666</v>
      </c>
      <c r="K55" s="33">
        <f t="shared" si="31"/>
        <v>166666.66666666666</v>
      </c>
      <c r="L55" s="33">
        <f t="shared" si="31"/>
        <v>166666.66666666666</v>
      </c>
      <c r="M55" s="33">
        <f t="shared" si="31"/>
        <v>166666.66666666666</v>
      </c>
      <c r="N55" s="33">
        <f t="shared" si="31"/>
        <v>166666.66666666666</v>
      </c>
      <c r="O55" s="33">
        <f t="shared" si="31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2">SUM(C27:C58)</f>
        <v>0</v>
      </c>
      <c r="D59" s="17">
        <f t="shared" si="32"/>
        <v>86930984.723374024</v>
      </c>
      <c r="E59" s="17">
        <f t="shared" si="32"/>
        <v>86930984.723374024</v>
      </c>
      <c r="F59" s="17">
        <f t="shared" si="32"/>
        <v>86930984.723374024</v>
      </c>
      <c r="G59" s="17">
        <f t="shared" si="32"/>
        <v>86930984.723374024</v>
      </c>
      <c r="H59" s="17">
        <f t="shared" si="32"/>
        <v>86930984.723374024</v>
      </c>
      <c r="I59" s="17">
        <f t="shared" si="32"/>
        <v>86930984.723374024</v>
      </c>
      <c r="J59" s="17">
        <f t="shared" si="32"/>
        <v>86930984.723374024</v>
      </c>
      <c r="K59" s="17">
        <f t="shared" si="32"/>
        <v>86930984.723374024</v>
      </c>
      <c r="L59" s="17">
        <f t="shared" si="32"/>
        <v>86930984.723374024</v>
      </c>
      <c r="M59" s="17">
        <f t="shared" si="32"/>
        <v>86930984.723374024</v>
      </c>
      <c r="N59" s="17">
        <f t="shared" si="32"/>
        <v>86930984.723374024</v>
      </c>
      <c r="O59" s="17">
        <f t="shared" si="32"/>
        <v>86930984.723374024</v>
      </c>
      <c r="P59" s="17">
        <f t="shared" si="32"/>
        <v>1043171816.6804882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33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3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3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3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20588011.147203013</v>
      </c>
      <c r="P64" s="9">
        <f t="shared" si="33"/>
        <v>20588011.147203013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4">SUM(D59:D64)</f>
        <v>86930984.723374024</v>
      </c>
      <c r="E65" s="17">
        <f t="shared" si="34"/>
        <v>86930984.723374024</v>
      </c>
      <c r="F65" s="17">
        <f t="shared" si="34"/>
        <v>86930984.723374024</v>
      </c>
      <c r="G65" s="17">
        <f t="shared" si="34"/>
        <v>86930984.723374024</v>
      </c>
      <c r="H65" s="17">
        <f t="shared" si="34"/>
        <v>86930984.723374024</v>
      </c>
      <c r="I65" s="17">
        <f t="shared" si="34"/>
        <v>86930984.723374024</v>
      </c>
      <c r="J65" s="17">
        <f t="shared" si="34"/>
        <v>86930984.723374024</v>
      </c>
      <c r="K65" s="17">
        <f t="shared" si="34"/>
        <v>86930984.723374024</v>
      </c>
      <c r="L65" s="17">
        <f t="shared" si="34"/>
        <v>86930984.723374024</v>
      </c>
      <c r="M65" s="17">
        <f t="shared" si="34"/>
        <v>86930984.723374024</v>
      </c>
      <c r="N65" s="17">
        <f t="shared" si="34"/>
        <v>86930984.723374024</v>
      </c>
      <c r="O65" s="17">
        <f t="shared" si="34"/>
        <v>107518995.87057704</v>
      </c>
      <c r="P65" s="17">
        <f t="shared" si="34"/>
        <v>1063759827.8276912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5">(C24-C65)</f>
        <v>0</v>
      </c>
      <c r="D66" s="17">
        <f t="shared" si="35"/>
        <v>1113807752.5833952</v>
      </c>
      <c r="E66" s="17">
        <f t="shared" si="35"/>
        <v>1147177132.1801932</v>
      </c>
      <c r="F66" s="17">
        <f t="shared" si="35"/>
        <v>1180592847.8324997</v>
      </c>
      <c r="G66" s="17">
        <f t="shared" si="35"/>
        <v>1214057216.3430905</v>
      </c>
      <c r="H66" s="17">
        <f t="shared" si="35"/>
        <v>1247572670.3548794</v>
      </c>
      <c r="I66" s="17">
        <f t="shared" si="35"/>
        <v>1281141764.1429265</v>
      </c>
      <c r="J66" s="17">
        <f t="shared" si="35"/>
        <v>1314767179.6960447</v>
      </c>
      <c r="K66" s="17">
        <f t="shared" si="35"/>
        <v>1348451733.1024873</v>
      </c>
      <c r="L66" s="17">
        <f t="shared" si="35"/>
        <v>1382198381.254921</v>
      </c>
      <c r="M66" s="17">
        <f t="shared" si="35"/>
        <v>1418810228.890645</v>
      </c>
      <c r="N66" s="17">
        <f t="shared" si="35"/>
        <v>1455490535.983824</v>
      </c>
      <c r="O66" s="17">
        <f t="shared" si="35"/>
        <v>1471654714.3601277</v>
      </c>
      <c r="P66" s="17">
        <f t="shared" si="35"/>
        <v>1471654714.3601294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JYAfHvGjbDmkZxFb5KCSzrH2GQrB0YoKaQofOIfU1KlB5jsiZ3IXGGZpQZbxuGI72wXESOMhRxr6dry44ZLDeA==" saltValue="PPVMO0Y4ic+ZQUaiYaHbQQ==" spinCount="100000" sheet="1" objects="1" scenarios="1"/>
  <pageMargins left="0" right="0" top="0.5" bottom="0.25" header="0" footer="0"/>
  <pageSetup scale="45" fitToWidth="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CD167-4492-4A5C-8ABA-EA05068FB18A}">
  <sheetPr>
    <tabColor indexed="44"/>
    <pageSetUpPr fitToPage="1"/>
  </sheetPr>
  <dimension ref="B1:S74"/>
  <sheetViews>
    <sheetView showGridLines="0" zoomScale="90" zoomScaleNormal="90" workbookViewId="0">
      <pane ySplit="4" topLeftCell="A47" activePane="bottomLeft" state="frozen"/>
      <selection pane="bottomLeft" activeCell="D9" sqref="D9:O9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48214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48214</v>
      </c>
      <c r="E4" s="30">
        <f>DATE(YEAR(D4),MONTH(D4)+1,1)</f>
        <v>48245</v>
      </c>
      <c r="F4" s="30">
        <f t="shared" ref="F4:O4" si="0">DATE(YEAR(E4),MONTH(E4)+1,1)</f>
        <v>48274</v>
      </c>
      <c r="G4" s="30">
        <f t="shared" si="0"/>
        <v>48305</v>
      </c>
      <c r="H4" s="30">
        <f t="shared" si="0"/>
        <v>48335</v>
      </c>
      <c r="I4" s="30">
        <f t="shared" si="0"/>
        <v>48366</v>
      </c>
      <c r="J4" s="30">
        <f t="shared" si="0"/>
        <v>48396</v>
      </c>
      <c r="K4" s="30">
        <f t="shared" si="0"/>
        <v>48427</v>
      </c>
      <c r="L4" s="30">
        <f t="shared" si="0"/>
        <v>48458</v>
      </c>
      <c r="M4" s="30">
        <f t="shared" si="0"/>
        <v>48488</v>
      </c>
      <c r="N4" s="30">
        <f t="shared" si="0"/>
        <v>48519</v>
      </c>
      <c r="O4" s="30">
        <f t="shared" si="0"/>
        <v>48549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'2031'!P66</f>
        <v>1471654714.3601294</v>
      </c>
      <c r="E5" s="9">
        <f t="shared" ref="E5:O5" si="1">D66</f>
        <v>1505024466.2590928</v>
      </c>
      <c r="F5" s="9">
        <f t="shared" si="1"/>
        <v>1538438347.734731</v>
      </c>
      <c r="G5" s="9">
        <f t="shared" si="1"/>
        <v>1571898565.2658777</v>
      </c>
      <c r="H5" s="9">
        <f t="shared" si="1"/>
        <v>1605407435.6553087</v>
      </c>
      <c r="I5" s="9">
        <f t="shared" si="1"/>
        <v>1638967391.5459378</v>
      </c>
      <c r="J5" s="9">
        <f t="shared" si="1"/>
        <v>1672580987.2128251</v>
      </c>
      <c r="K5" s="9">
        <f t="shared" si="1"/>
        <v>1706250904.6447835</v>
      </c>
      <c r="L5" s="9">
        <f t="shared" si="1"/>
        <v>1739979959.9300666</v>
      </c>
      <c r="M5" s="9">
        <f t="shared" si="1"/>
        <v>1773771109.9613404</v>
      </c>
      <c r="N5" s="9">
        <f t="shared" si="1"/>
        <v>1810427459.4759047</v>
      </c>
      <c r="O5" s="9">
        <f t="shared" si="1"/>
        <v>1847152268.4479239</v>
      </c>
      <c r="P5" s="9">
        <f>D5</f>
        <v>1471654714.3601294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(116248843.21/4)+(116248843.21/4)+(116248843.21/4)+(116248843.21/4)</f>
        <v>116248843.20999999</v>
      </c>
      <c r="E9" s="9">
        <f t="shared" si="3"/>
        <v>116248843.20999999</v>
      </c>
      <c r="F9" s="9">
        <f t="shared" si="3"/>
        <v>116248843.20999999</v>
      </c>
      <c r="G9" s="9">
        <f t="shared" si="3"/>
        <v>116248843.20999999</v>
      </c>
      <c r="H9" s="9">
        <f t="shared" si="3"/>
        <v>116248843.20999999</v>
      </c>
      <c r="I9" s="9">
        <f t="shared" si="3"/>
        <v>116248843.20999999</v>
      </c>
      <c r="J9" s="9">
        <f t="shared" si="3"/>
        <v>116248843.20999999</v>
      </c>
      <c r="K9" s="9">
        <f t="shared" si="3"/>
        <v>116248843.20999999</v>
      </c>
      <c r="L9" s="9">
        <f t="shared" si="3"/>
        <v>116248843.20999999</v>
      </c>
      <c r="M9" s="9">
        <f t="shared" si="3"/>
        <v>116248843.20999999</v>
      </c>
      <c r="N9" s="9">
        <f t="shared" si="3"/>
        <v>116248843.20999999</v>
      </c>
      <c r="O9" s="9">
        <f t="shared" si="3"/>
        <v>116248843.20999999</v>
      </c>
      <c r="P9" s="9">
        <f t="shared" si="2"/>
        <v>1394986118.5200002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118648843.20999999</v>
      </c>
      <c r="E14" s="9">
        <f t="shared" si="5"/>
        <v>118648843.20999999</v>
      </c>
      <c r="F14" s="9">
        <f t="shared" si="5"/>
        <v>118648843.20999999</v>
      </c>
      <c r="G14" s="9">
        <f t="shared" si="5"/>
        <v>118648843.20999999</v>
      </c>
      <c r="H14" s="9">
        <f t="shared" si="5"/>
        <v>118648843.20999999</v>
      </c>
      <c r="I14" s="9">
        <f t="shared" si="5"/>
        <v>118648843.20999999</v>
      </c>
      <c r="J14" s="9">
        <f t="shared" si="5"/>
        <v>118648843.20999999</v>
      </c>
      <c r="K14" s="9">
        <f t="shared" si="5"/>
        <v>118648843.20999999</v>
      </c>
      <c r="L14" s="9">
        <f t="shared" si="5"/>
        <v>118648843.20999999</v>
      </c>
      <c r="M14" s="9">
        <f t="shared" si="5"/>
        <v>121448843.20999999</v>
      </c>
      <c r="N14" s="9">
        <f t="shared" si="5"/>
        <v>121448843.20999999</v>
      </c>
      <c r="O14" s="9">
        <f t="shared" si="5"/>
        <v>121448843.20999999</v>
      </c>
      <c r="P14" s="9">
        <f t="shared" si="2"/>
        <v>1432186118.5200002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120256234.7434973</v>
      </c>
      <c r="E23" s="17">
        <f t="shared" si="10"/>
        <v>120300364.32017216</v>
      </c>
      <c r="F23" s="17">
        <f t="shared" si="10"/>
        <v>120346700.37568077</v>
      </c>
      <c r="G23" s="17">
        <f t="shared" si="10"/>
        <v>120395353.23396482</v>
      </c>
      <c r="H23" s="17">
        <f t="shared" si="10"/>
        <v>120446438.73516306</v>
      </c>
      <c r="I23" s="17">
        <f t="shared" si="10"/>
        <v>120500078.5114212</v>
      </c>
      <c r="J23" s="17">
        <f t="shared" si="10"/>
        <v>120556400.27649227</v>
      </c>
      <c r="K23" s="17">
        <f t="shared" si="10"/>
        <v>120615538.12981689</v>
      </c>
      <c r="L23" s="17">
        <f t="shared" si="10"/>
        <v>120677632.87580773</v>
      </c>
      <c r="M23" s="17">
        <f t="shared" si="10"/>
        <v>123542832.35909812</v>
      </c>
      <c r="N23" s="17">
        <f t="shared" si="10"/>
        <v>123611291.81655303</v>
      </c>
      <c r="O23" s="17">
        <f t="shared" si="10"/>
        <v>123683174.24688068</v>
      </c>
      <c r="P23" s="17">
        <f t="shared" si="10"/>
        <v>1454932039.6245484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1591910949.1036267</v>
      </c>
      <c r="E24" s="17">
        <f t="shared" si="11"/>
        <v>1625324830.5792649</v>
      </c>
      <c r="F24" s="17">
        <f t="shared" si="11"/>
        <v>1658785048.1104116</v>
      </c>
      <c r="G24" s="17">
        <f t="shared" si="11"/>
        <v>1692293918.4998426</v>
      </c>
      <c r="H24" s="17">
        <f t="shared" si="11"/>
        <v>1725853874.3904717</v>
      </c>
      <c r="I24" s="17">
        <f t="shared" si="11"/>
        <v>1759467470.057359</v>
      </c>
      <c r="J24" s="17">
        <f t="shared" si="11"/>
        <v>1793137387.4893174</v>
      </c>
      <c r="K24" s="17">
        <f t="shared" si="11"/>
        <v>1826866442.7746005</v>
      </c>
      <c r="L24" s="17">
        <f t="shared" si="11"/>
        <v>1860657592.8058743</v>
      </c>
      <c r="M24" s="17">
        <f t="shared" si="11"/>
        <v>1897313942.3204386</v>
      </c>
      <c r="N24" s="17">
        <f t="shared" si="11"/>
        <v>1934038751.2924578</v>
      </c>
      <c r="O24" s="17">
        <f t="shared" si="11"/>
        <v>1970835442.6948047</v>
      </c>
      <c r="P24" s="17">
        <f t="shared" si="11"/>
        <v>2926586753.9846778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((153720990+25000000+25000000)+200000000)/12</f>
        <v>33643415.833333336</v>
      </c>
      <c r="E28" s="9">
        <f t="shared" si="12"/>
        <v>33643415.833333336</v>
      </c>
      <c r="F28" s="9">
        <f t="shared" si="12"/>
        <v>33643415.833333336</v>
      </c>
      <c r="G28" s="9">
        <f t="shared" si="12"/>
        <v>33643415.833333336</v>
      </c>
      <c r="H28" s="9">
        <f t="shared" si="12"/>
        <v>33643415.833333336</v>
      </c>
      <c r="I28" s="9">
        <f t="shared" si="12"/>
        <v>33643415.833333336</v>
      </c>
      <c r="J28" s="9">
        <f t="shared" si="12"/>
        <v>33643415.833333336</v>
      </c>
      <c r="K28" s="9">
        <f t="shared" si="12"/>
        <v>33643415.833333336</v>
      </c>
      <c r="L28" s="9">
        <f t="shared" si="12"/>
        <v>33643415.833333336</v>
      </c>
      <c r="M28" s="9">
        <f t="shared" si="12"/>
        <v>33643415.833333336</v>
      </c>
      <c r="N28" s="9">
        <f t="shared" si="12"/>
        <v>33643415.833333336</v>
      </c>
      <c r="O28" s="9">
        <f t="shared" si="12"/>
        <v>33643415.833333336</v>
      </c>
      <c r="P28" s="9">
        <f>SUM(D28:O28)</f>
        <v>403720989.99999994</v>
      </c>
    </row>
    <row r="29" spans="2:16" ht="18" customHeight="1" x14ac:dyDescent="0.2">
      <c r="B29" s="14" t="s">
        <v>50</v>
      </c>
      <c r="C29" s="9"/>
      <c r="D29" s="9">
        <f t="shared" ref="D29:O29" si="13">(25000000*12)/12</f>
        <v>25000000</v>
      </c>
      <c r="E29" s="9">
        <f t="shared" si="13"/>
        <v>25000000</v>
      </c>
      <c r="F29" s="9">
        <f t="shared" si="13"/>
        <v>25000000</v>
      </c>
      <c r="G29" s="9">
        <f t="shared" si="13"/>
        <v>25000000</v>
      </c>
      <c r="H29" s="9">
        <f t="shared" si="13"/>
        <v>25000000</v>
      </c>
      <c r="I29" s="9">
        <f t="shared" si="13"/>
        <v>25000000</v>
      </c>
      <c r="J29" s="9">
        <f t="shared" si="13"/>
        <v>25000000</v>
      </c>
      <c r="K29" s="9">
        <f t="shared" si="13"/>
        <v>25000000</v>
      </c>
      <c r="L29" s="9">
        <f t="shared" si="13"/>
        <v>25000000</v>
      </c>
      <c r="M29" s="9">
        <f t="shared" si="13"/>
        <v>25000000</v>
      </c>
      <c r="N29" s="9">
        <f t="shared" si="13"/>
        <v>25000000</v>
      </c>
      <c r="O29" s="9">
        <f t="shared" si="13"/>
        <v>25000000</v>
      </c>
      <c r="P29" s="9">
        <f>SUM(D29:O29)</f>
        <v>300000000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38500000/12</f>
        <v>3208333.3333333335</v>
      </c>
      <c r="E33" s="33">
        <f t="shared" ref="E33:O33" si="15">38500000/12</f>
        <v>3208333.3333333335</v>
      </c>
      <c r="F33" s="33">
        <f t="shared" si="15"/>
        <v>3208333.3333333335</v>
      </c>
      <c r="G33" s="33">
        <f t="shared" si="15"/>
        <v>3208333.3333333335</v>
      </c>
      <c r="H33" s="33">
        <f t="shared" si="15"/>
        <v>3208333.3333333335</v>
      </c>
      <c r="I33" s="33">
        <f t="shared" si="15"/>
        <v>3208333.3333333335</v>
      </c>
      <c r="J33" s="33">
        <f t="shared" si="15"/>
        <v>3208333.3333333335</v>
      </c>
      <c r="K33" s="33">
        <f t="shared" si="15"/>
        <v>3208333.3333333335</v>
      </c>
      <c r="L33" s="33">
        <f t="shared" si="15"/>
        <v>3208333.3333333335</v>
      </c>
      <c r="M33" s="33">
        <f t="shared" si="15"/>
        <v>3208333.3333333335</v>
      </c>
      <c r="N33" s="33">
        <f t="shared" si="15"/>
        <v>3208333.3333333335</v>
      </c>
      <c r="O33" s="33">
        <f t="shared" si="15"/>
        <v>3208333.3333333335</v>
      </c>
      <c r="P33" s="9">
        <f t="shared" si="14"/>
        <v>38500000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 t="shared" ref="D37:O37" si="17">112936920/12</f>
        <v>9411410</v>
      </c>
      <c r="E37" s="33">
        <f t="shared" si="17"/>
        <v>9411410</v>
      </c>
      <c r="F37" s="33">
        <f t="shared" si="17"/>
        <v>9411410</v>
      </c>
      <c r="G37" s="33">
        <f t="shared" si="17"/>
        <v>9411410</v>
      </c>
      <c r="H37" s="33">
        <f t="shared" si="17"/>
        <v>9411410</v>
      </c>
      <c r="I37" s="33">
        <f t="shared" si="17"/>
        <v>9411410</v>
      </c>
      <c r="J37" s="33">
        <f t="shared" si="17"/>
        <v>9411410</v>
      </c>
      <c r="K37" s="33">
        <f t="shared" si="17"/>
        <v>9411410</v>
      </c>
      <c r="L37" s="33">
        <f t="shared" si="17"/>
        <v>9411410</v>
      </c>
      <c r="M37" s="33">
        <f t="shared" si="17"/>
        <v>9411410</v>
      </c>
      <c r="N37" s="33">
        <f t="shared" si="17"/>
        <v>9411410</v>
      </c>
      <c r="O37" s="33">
        <f t="shared" si="17"/>
        <v>9411410</v>
      </c>
      <c r="P37" s="9">
        <f t="shared" si="14"/>
        <v>112936920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1430534.32</v>
      </c>
      <c r="E38" s="9">
        <f t="shared" si="18"/>
        <v>1430534.32</v>
      </c>
      <c r="F38" s="9">
        <f t="shared" si="18"/>
        <v>1430534.32</v>
      </c>
      <c r="G38" s="9">
        <f t="shared" si="18"/>
        <v>1430534.32</v>
      </c>
      <c r="H38" s="9">
        <f t="shared" si="18"/>
        <v>1430534.32</v>
      </c>
      <c r="I38" s="9">
        <f t="shared" si="18"/>
        <v>1430534.32</v>
      </c>
      <c r="J38" s="9">
        <f t="shared" si="18"/>
        <v>1430534.32</v>
      </c>
      <c r="K38" s="9">
        <f t="shared" si="18"/>
        <v>1430534.32</v>
      </c>
      <c r="L38" s="9">
        <f t="shared" si="18"/>
        <v>1430534.32</v>
      </c>
      <c r="M38" s="9">
        <f t="shared" si="18"/>
        <v>1430534.32</v>
      </c>
      <c r="N38" s="9">
        <f t="shared" si="18"/>
        <v>1430534.32</v>
      </c>
      <c r="O38" s="9">
        <f t="shared" si="18"/>
        <v>1430534.32</v>
      </c>
      <c r="P38" s="9">
        <f t="shared" si="14"/>
        <v>17166411.84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>
        <f>64699500/12</f>
        <v>5391625</v>
      </c>
      <c r="E45" s="33">
        <f t="shared" ref="E45:O45" si="25">64699500/12</f>
        <v>5391625</v>
      </c>
      <c r="F45" s="33">
        <f t="shared" si="25"/>
        <v>5391625</v>
      </c>
      <c r="G45" s="33">
        <f t="shared" si="25"/>
        <v>5391625</v>
      </c>
      <c r="H45" s="33">
        <f t="shared" si="25"/>
        <v>5391625</v>
      </c>
      <c r="I45" s="33">
        <f t="shared" si="25"/>
        <v>5391625</v>
      </c>
      <c r="J45" s="33">
        <f t="shared" si="25"/>
        <v>5391625</v>
      </c>
      <c r="K45" s="33">
        <f t="shared" si="25"/>
        <v>5391625</v>
      </c>
      <c r="L45" s="33">
        <f t="shared" si="25"/>
        <v>5391625</v>
      </c>
      <c r="M45" s="33">
        <f t="shared" si="25"/>
        <v>5391625</v>
      </c>
      <c r="N45" s="33">
        <f t="shared" si="25"/>
        <v>5391625</v>
      </c>
      <c r="O45" s="33">
        <f t="shared" si="25"/>
        <v>5391625</v>
      </c>
      <c r="P45" s="9">
        <f t="shared" si="14"/>
        <v>64699500</v>
      </c>
    </row>
    <row r="46" spans="2:16" ht="18" customHeight="1" x14ac:dyDescent="0.2">
      <c r="B46" s="14" t="s">
        <v>62</v>
      </c>
      <c r="C46" s="9"/>
      <c r="D46" s="33">
        <f t="shared" ref="D46:O46" si="26">400000/12</f>
        <v>33333.333333333336</v>
      </c>
      <c r="E46" s="33">
        <f t="shared" si="26"/>
        <v>33333.333333333336</v>
      </c>
      <c r="F46" s="33">
        <f t="shared" si="26"/>
        <v>33333.333333333336</v>
      </c>
      <c r="G46" s="33">
        <f t="shared" si="26"/>
        <v>33333.333333333336</v>
      </c>
      <c r="H46" s="33">
        <f t="shared" si="26"/>
        <v>33333.333333333336</v>
      </c>
      <c r="I46" s="33">
        <f t="shared" si="26"/>
        <v>33333.333333333336</v>
      </c>
      <c r="J46" s="33">
        <f t="shared" si="26"/>
        <v>33333.333333333336</v>
      </c>
      <c r="K46" s="33">
        <f t="shared" si="26"/>
        <v>33333.333333333336</v>
      </c>
      <c r="L46" s="33">
        <f t="shared" si="26"/>
        <v>33333.333333333336</v>
      </c>
      <c r="M46" s="33">
        <f t="shared" si="26"/>
        <v>33333.333333333336</v>
      </c>
      <c r="N46" s="33">
        <f t="shared" si="26"/>
        <v>33333.333333333336</v>
      </c>
      <c r="O46" s="33">
        <f t="shared" si="26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7">1000000/12</f>
        <v>83333.333333333328</v>
      </c>
      <c r="E47" s="33">
        <f t="shared" si="27"/>
        <v>83333.333333333328</v>
      </c>
      <c r="F47" s="33">
        <f t="shared" si="27"/>
        <v>83333.333333333328</v>
      </c>
      <c r="G47" s="33">
        <f t="shared" si="27"/>
        <v>83333.333333333328</v>
      </c>
      <c r="H47" s="33">
        <f t="shared" si="27"/>
        <v>83333.333333333328</v>
      </c>
      <c r="I47" s="33">
        <f t="shared" si="27"/>
        <v>83333.333333333328</v>
      </c>
      <c r="J47" s="33">
        <f t="shared" si="27"/>
        <v>83333.333333333328</v>
      </c>
      <c r="K47" s="33">
        <f t="shared" si="27"/>
        <v>83333.333333333328</v>
      </c>
      <c r="L47" s="33">
        <f t="shared" si="27"/>
        <v>83333.333333333328</v>
      </c>
      <c r="M47" s="33">
        <f t="shared" si="27"/>
        <v>83333.333333333328</v>
      </c>
      <c r="N47" s="33">
        <f t="shared" si="27"/>
        <v>83333.333333333328</v>
      </c>
      <c r="O47" s="33">
        <f t="shared" si="27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8">(39468000+1500000)/12</f>
        <v>3414000</v>
      </c>
      <c r="E48" s="33">
        <f t="shared" si="28"/>
        <v>3414000</v>
      </c>
      <c r="F48" s="33">
        <f t="shared" si="28"/>
        <v>3414000</v>
      </c>
      <c r="G48" s="33">
        <f t="shared" si="28"/>
        <v>3414000</v>
      </c>
      <c r="H48" s="33">
        <f t="shared" si="28"/>
        <v>3414000</v>
      </c>
      <c r="I48" s="33">
        <f t="shared" si="28"/>
        <v>3414000</v>
      </c>
      <c r="J48" s="33">
        <f t="shared" si="28"/>
        <v>3414000</v>
      </c>
      <c r="K48" s="33">
        <f t="shared" si="28"/>
        <v>3414000</v>
      </c>
      <c r="L48" s="33">
        <f t="shared" si="28"/>
        <v>3414000</v>
      </c>
      <c r="M48" s="33">
        <f t="shared" si="28"/>
        <v>3414000</v>
      </c>
      <c r="N48" s="33">
        <f t="shared" si="28"/>
        <v>3414000</v>
      </c>
      <c r="O48" s="33">
        <f t="shared" si="28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 t="shared" ref="D49:O49" si="29">5000000/12</f>
        <v>416666.66666666669</v>
      </c>
      <c r="E49" s="33">
        <f t="shared" si="29"/>
        <v>416666.66666666669</v>
      </c>
      <c r="F49" s="33">
        <f t="shared" si="29"/>
        <v>416666.66666666669</v>
      </c>
      <c r="G49" s="33">
        <f t="shared" si="29"/>
        <v>416666.66666666669</v>
      </c>
      <c r="H49" s="33">
        <f t="shared" si="29"/>
        <v>416666.66666666669</v>
      </c>
      <c r="I49" s="33">
        <f t="shared" si="29"/>
        <v>416666.66666666669</v>
      </c>
      <c r="J49" s="33">
        <f t="shared" si="29"/>
        <v>416666.66666666669</v>
      </c>
      <c r="K49" s="33">
        <f t="shared" si="29"/>
        <v>416666.66666666669</v>
      </c>
      <c r="L49" s="33">
        <f t="shared" si="29"/>
        <v>416666.66666666669</v>
      </c>
      <c r="M49" s="33">
        <f t="shared" si="29"/>
        <v>416666.66666666669</v>
      </c>
      <c r="N49" s="33">
        <f t="shared" si="29"/>
        <v>416666.66666666669</v>
      </c>
      <c r="O49" s="33">
        <f t="shared" si="29"/>
        <v>416666.66666666669</v>
      </c>
      <c r="P49" s="9">
        <f t="shared" si="14"/>
        <v>5000000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(('2031'!P23-('2031'!P59-'2031'!P45))*0.1)/12</f>
        <v>3970497.6912005022</v>
      </c>
      <c r="E53" s="33">
        <f>(('2031'!P23-('2031'!P59-'2031'!P45))*0.1)/12</f>
        <v>3970497.6912005022</v>
      </c>
      <c r="F53" s="33">
        <f>(('2031'!P23-('2031'!P59-'2031'!P45))*0.1)/12</f>
        <v>3970497.6912005022</v>
      </c>
      <c r="G53" s="33">
        <f>(('2031'!P23-('2031'!P59-'2031'!P45))*0.1)/12</f>
        <v>3970497.6912005022</v>
      </c>
      <c r="H53" s="33">
        <f>(('2031'!P23-('2031'!P59-'2031'!P45))*0.1)/12</f>
        <v>3970497.6912005022</v>
      </c>
      <c r="I53" s="33">
        <f>(('2031'!P23-('2031'!P59-'2031'!P45))*0.1)/12</f>
        <v>3970497.6912005022</v>
      </c>
      <c r="J53" s="33">
        <f>(('2031'!P23-('2031'!P59-'2031'!P45))*0.1)/12</f>
        <v>3970497.6912005022</v>
      </c>
      <c r="K53" s="33">
        <f>(('2031'!P23-('2031'!P59-'2031'!P45))*0.1)/12</f>
        <v>3970497.6912005022</v>
      </c>
      <c r="L53" s="33">
        <f>(('2031'!P23-('2031'!P59-'2031'!P45))*0.1)/12</f>
        <v>3970497.6912005022</v>
      </c>
      <c r="M53" s="33">
        <f>(('2031'!P23-('2031'!P59-'2031'!P45))*0.1)/12</f>
        <v>3970497.6912005022</v>
      </c>
      <c r="N53" s="33">
        <f>(('2031'!P23-('2031'!P59-'2031'!P45))*0.1)/12</f>
        <v>3970497.6912005022</v>
      </c>
      <c r="O53" s="33">
        <f>(('2031'!P23-('2031'!P59-'2031'!P45))*0.1)/12</f>
        <v>3970497.6912005022</v>
      </c>
      <c r="P53" s="9">
        <f t="shared" si="14"/>
        <v>47645972.294406027</v>
      </c>
    </row>
    <row r="54" spans="2:16" ht="18" customHeight="1" x14ac:dyDescent="0.2">
      <c r="B54" s="14" t="s">
        <v>72</v>
      </c>
      <c r="C54" s="9"/>
      <c r="D54" s="33">
        <f t="shared" ref="D54:O54" si="30">400000/12</f>
        <v>33333.333333333336</v>
      </c>
      <c r="E54" s="33">
        <f t="shared" si="30"/>
        <v>33333.333333333336</v>
      </c>
      <c r="F54" s="33">
        <f t="shared" si="30"/>
        <v>33333.333333333336</v>
      </c>
      <c r="G54" s="33">
        <f t="shared" si="30"/>
        <v>33333.333333333336</v>
      </c>
      <c r="H54" s="33">
        <f t="shared" si="30"/>
        <v>33333.333333333336</v>
      </c>
      <c r="I54" s="33">
        <f t="shared" si="30"/>
        <v>33333.333333333336</v>
      </c>
      <c r="J54" s="33">
        <f t="shared" si="30"/>
        <v>33333.333333333336</v>
      </c>
      <c r="K54" s="33">
        <f t="shared" si="30"/>
        <v>33333.333333333336</v>
      </c>
      <c r="L54" s="33">
        <f t="shared" si="30"/>
        <v>33333.333333333336</v>
      </c>
      <c r="M54" s="33">
        <f t="shared" si="30"/>
        <v>33333.333333333336</v>
      </c>
      <c r="N54" s="33">
        <f t="shared" si="30"/>
        <v>33333.333333333336</v>
      </c>
      <c r="O54" s="33">
        <f t="shared" si="30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31">2000000/12</f>
        <v>166666.66666666666</v>
      </c>
      <c r="E55" s="33">
        <f t="shared" si="31"/>
        <v>166666.66666666666</v>
      </c>
      <c r="F55" s="33">
        <f t="shared" si="31"/>
        <v>166666.66666666666</v>
      </c>
      <c r="G55" s="33">
        <f t="shared" si="31"/>
        <v>166666.66666666666</v>
      </c>
      <c r="H55" s="33">
        <f t="shared" si="31"/>
        <v>166666.66666666666</v>
      </c>
      <c r="I55" s="33">
        <f t="shared" si="31"/>
        <v>166666.66666666666</v>
      </c>
      <c r="J55" s="33">
        <f t="shared" si="31"/>
        <v>166666.66666666666</v>
      </c>
      <c r="K55" s="33">
        <f t="shared" si="31"/>
        <v>166666.66666666666</v>
      </c>
      <c r="L55" s="33">
        <f t="shared" si="31"/>
        <v>166666.66666666666</v>
      </c>
      <c r="M55" s="33">
        <f t="shared" si="31"/>
        <v>166666.66666666666</v>
      </c>
      <c r="N55" s="33">
        <f t="shared" si="31"/>
        <v>166666.66666666666</v>
      </c>
      <c r="O55" s="33">
        <f t="shared" si="31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2">SUM(C27:C58)</f>
        <v>0</v>
      </c>
      <c r="D59" s="17">
        <f t="shared" si="32"/>
        <v>86886482.844533831</v>
      </c>
      <c r="E59" s="17">
        <f t="shared" si="32"/>
        <v>86886482.844533831</v>
      </c>
      <c r="F59" s="17">
        <f t="shared" si="32"/>
        <v>86886482.844533831</v>
      </c>
      <c r="G59" s="17">
        <f t="shared" si="32"/>
        <v>86886482.844533831</v>
      </c>
      <c r="H59" s="17">
        <f t="shared" si="32"/>
        <v>86886482.844533831</v>
      </c>
      <c r="I59" s="17">
        <f t="shared" si="32"/>
        <v>86886482.844533831</v>
      </c>
      <c r="J59" s="17">
        <f t="shared" si="32"/>
        <v>86886482.844533831</v>
      </c>
      <c r="K59" s="17">
        <f t="shared" si="32"/>
        <v>86886482.844533831</v>
      </c>
      <c r="L59" s="17">
        <f t="shared" si="32"/>
        <v>86886482.844533831</v>
      </c>
      <c r="M59" s="17">
        <f t="shared" si="32"/>
        <v>86886482.844533831</v>
      </c>
      <c r="N59" s="17">
        <f t="shared" si="32"/>
        <v>86886482.844533831</v>
      </c>
      <c r="O59" s="17">
        <f t="shared" si="32"/>
        <v>86886482.844533831</v>
      </c>
      <c r="P59" s="17">
        <f t="shared" si="32"/>
        <v>1042637794.1344061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33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3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3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3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20614712.27450712</v>
      </c>
      <c r="P64" s="9">
        <f t="shared" si="33"/>
        <v>20614712.27450712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4">SUM(D59:D64)</f>
        <v>86886482.844533831</v>
      </c>
      <c r="E65" s="17">
        <f t="shared" si="34"/>
        <v>86886482.844533831</v>
      </c>
      <c r="F65" s="17">
        <f t="shared" si="34"/>
        <v>86886482.844533831</v>
      </c>
      <c r="G65" s="17">
        <f t="shared" si="34"/>
        <v>86886482.844533831</v>
      </c>
      <c r="H65" s="17">
        <f t="shared" si="34"/>
        <v>86886482.844533831</v>
      </c>
      <c r="I65" s="17">
        <f t="shared" si="34"/>
        <v>86886482.844533831</v>
      </c>
      <c r="J65" s="17">
        <f t="shared" si="34"/>
        <v>86886482.844533831</v>
      </c>
      <c r="K65" s="17">
        <f t="shared" si="34"/>
        <v>86886482.844533831</v>
      </c>
      <c r="L65" s="17">
        <f t="shared" si="34"/>
        <v>86886482.844533831</v>
      </c>
      <c r="M65" s="17">
        <f t="shared" si="34"/>
        <v>86886482.844533831</v>
      </c>
      <c r="N65" s="17">
        <f t="shared" si="34"/>
        <v>86886482.844533831</v>
      </c>
      <c r="O65" s="17">
        <f t="shared" si="34"/>
        <v>107501195.11904095</v>
      </c>
      <c r="P65" s="17">
        <f t="shared" si="34"/>
        <v>1063252506.4089133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5">(C24-C65)</f>
        <v>0</v>
      </c>
      <c r="D66" s="17">
        <f t="shared" si="35"/>
        <v>1505024466.2590928</v>
      </c>
      <c r="E66" s="17">
        <f t="shared" si="35"/>
        <v>1538438347.734731</v>
      </c>
      <c r="F66" s="17">
        <f t="shared" si="35"/>
        <v>1571898565.2658777</v>
      </c>
      <c r="G66" s="17">
        <f t="shared" si="35"/>
        <v>1605407435.6553087</v>
      </c>
      <c r="H66" s="17">
        <f t="shared" si="35"/>
        <v>1638967391.5459378</v>
      </c>
      <c r="I66" s="17">
        <f t="shared" si="35"/>
        <v>1672580987.2128251</v>
      </c>
      <c r="J66" s="17">
        <f t="shared" si="35"/>
        <v>1706250904.6447835</v>
      </c>
      <c r="K66" s="17">
        <f t="shared" si="35"/>
        <v>1739979959.9300666</v>
      </c>
      <c r="L66" s="17">
        <f t="shared" si="35"/>
        <v>1773771109.9613404</v>
      </c>
      <c r="M66" s="17">
        <f t="shared" si="35"/>
        <v>1810427459.4759047</v>
      </c>
      <c r="N66" s="17">
        <f t="shared" si="35"/>
        <v>1847152268.4479239</v>
      </c>
      <c r="O66" s="17">
        <f t="shared" si="35"/>
        <v>1863334247.5757637</v>
      </c>
      <c r="P66" s="17">
        <f t="shared" si="35"/>
        <v>1863334247.5757647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Olw9W5ff4L41cBEyjPY/Fhgp7HGApX0zHPw/rZhqK8rdXBkbscpo2mQyuoScgC+Cr20QJ5zFUywHb55nCxyN5w==" saltValue="my6LVXZm1MQq+nQX7RNnAA==" spinCount="100000" sheet="1" objects="1" scenarios="1"/>
  <pageMargins left="0" right="0" top="0.5" bottom="0.25" header="0" footer="0"/>
  <pageSetup scale="45" fitToWidth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9622F-C015-44BE-8C15-FEBDBD24BAA2}">
  <sheetPr>
    <tabColor indexed="44"/>
    <pageSetUpPr fitToPage="1"/>
  </sheetPr>
  <dimension ref="B1:S74"/>
  <sheetViews>
    <sheetView showGridLines="0" zoomScale="90" zoomScaleNormal="90" workbookViewId="0">
      <pane ySplit="4" topLeftCell="A44" activePane="bottomLeft" state="frozen"/>
      <selection pane="bottomLeft" activeCell="D9" sqref="D9:O9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48580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48580</v>
      </c>
      <c r="E4" s="30">
        <f>DATE(YEAR(D4),MONTH(D4)+1,1)</f>
        <v>48611</v>
      </c>
      <c r="F4" s="30">
        <f t="shared" ref="F4:O4" si="0">DATE(YEAR(E4),MONTH(E4)+1,1)</f>
        <v>48639</v>
      </c>
      <c r="G4" s="30">
        <f t="shared" si="0"/>
        <v>48670</v>
      </c>
      <c r="H4" s="30">
        <f t="shared" si="0"/>
        <v>48700</v>
      </c>
      <c r="I4" s="30">
        <f t="shared" si="0"/>
        <v>48731</v>
      </c>
      <c r="J4" s="30">
        <f t="shared" si="0"/>
        <v>48761</v>
      </c>
      <c r="K4" s="30">
        <f t="shared" si="0"/>
        <v>48792</v>
      </c>
      <c r="L4" s="30">
        <f t="shared" si="0"/>
        <v>48823</v>
      </c>
      <c r="M4" s="30">
        <f t="shared" si="0"/>
        <v>48853</v>
      </c>
      <c r="N4" s="30">
        <f t="shared" si="0"/>
        <v>48884</v>
      </c>
      <c r="O4" s="30">
        <f t="shared" si="0"/>
        <v>48914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'2032'!P66</f>
        <v>1863334247.5757647</v>
      </c>
      <c r="E5" s="9">
        <f t="shared" ref="E5:O5" si="1">D66</f>
        <v>1896699549.2868443</v>
      </c>
      <c r="F5" s="9">
        <f t="shared" si="1"/>
        <v>1930108980.5745986</v>
      </c>
      <c r="G5" s="9">
        <f t="shared" si="1"/>
        <v>1963564747.9178615</v>
      </c>
      <c r="H5" s="9">
        <f t="shared" si="1"/>
        <v>1997069168.1194086</v>
      </c>
      <c r="I5" s="9">
        <f t="shared" si="1"/>
        <v>2030624673.8221538</v>
      </c>
      <c r="J5" s="9">
        <f t="shared" si="1"/>
        <v>2064233819.3011575</v>
      </c>
      <c r="K5" s="9">
        <f t="shared" si="1"/>
        <v>2097899286.5452318</v>
      </c>
      <c r="L5" s="9">
        <f t="shared" si="1"/>
        <v>2131623891.6426311</v>
      </c>
      <c r="M5" s="9">
        <f t="shared" si="1"/>
        <v>2165410591.486021</v>
      </c>
      <c r="N5" s="9">
        <f t="shared" si="1"/>
        <v>2202062490.8127012</v>
      </c>
      <c r="O5" s="9">
        <f t="shared" si="1"/>
        <v>2238782849.5968366</v>
      </c>
      <c r="P5" s="9">
        <f>D5</f>
        <v>1863334247.5757647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(116248843.21/4)+(116248843.21/4)+(116248843.21/4)+(116248843.21/4)</f>
        <v>116248843.20999999</v>
      </c>
      <c r="E9" s="9">
        <f t="shared" si="3"/>
        <v>116248843.20999999</v>
      </c>
      <c r="F9" s="9">
        <f t="shared" si="3"/>
        <v>116248843.20999999</v>
      </c>
      <c r="G9" s="9">
        <f t="shared" si="3"/>
        <v>116248843.20999999</v>
      </c>
      <c r="H9" s="9">
        <f t="shared" si="3"/>
        <v>116248843.20999999</v>
      </c>
      <c r="I9" s="9">
        <f t="shared" si="3"/>
        <v>116248843.20999999</v>
      </c>
      <c r="J9" s="9">
        <f t="shared" si="3"/>
        <v>116248843.20999999</v>
      </c>
      <c r="K9" s="9">
        <f t="shared" si="3"/>
        <v>116248843.20999999</v>
      </c>
      <c r="L9" s="9">
        <f t="shared" si="3"/>
        <v>116248843.20999999</v>
      </c>
      <c r="M9" s="9">
        <f t="shared" si="3"/>
        <v>116248843.20999999</v>
      </c>
      <c r="N9" s="9">
        <f t="shared" si="3"/>
        <v>116248843.20999999</v>
      </c>
      <c r="O9" s="9">
        <f t="shared" si="3"/>
        <v>116248843.20999999</v>
      </c>
      <c r="P9" s="9">
        <f t="shared" si="2"/>
        <v>1394986118.5200002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118648843.20999999</v>
      </c>
      <c r="E14" s="9">
        <f t="shared" si="5"/>
        <v>118648843.20999999</v>
      </c>
      <c r="F14" s="9">
        <f t="shared" si="5"/>
        <v>118648843.20999999</v>
      </c>
      <c r="G14" s="9">
        <f t="shared" si="5"/>
        <v>118648843.20999999</v>
      </c>
      <c r="H14" s="9">
        <f t="shared" si="5"/>
        <v>118648843.20999999</v>
      </c>
      <c r="I14" s="9">
        <f t="shared" si="5"/>
        <v>118648843.20999999</v>
      </c>
      <c r="J14" s="9">
        <f t="shared" si="5"/>
        <v>118648843.20999999</v>
      </c>
      <c r="K14" s="9">
        <f t="shared" si="5"/>
        <v>118648843.20999999</v>
      </c>
      <c r="L14" s="9">
        <f t="shared" si="5"/>
        <v>118648843.20999999</v>
      </c>
      <c r="M14" s="9">
        <f t="shared" si="5"/>
        <v>121448843.20999999</v>
      </c>
      <c r="N14" s="9">
        <f t="shared" si="5"/>
        <v>121448843.20999999</v>
      </c>
      <c r="O14" s="9">
        <f t="shared" si="5"/>
        <v>121448843.20999999</v>
      </c>
      <c r="P14" s="9">
        <f t="shared" si="2"/>
        <v>1432186118.5200002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120256234.7434973</v>
      </c>
      <c r="E23" s="17">
        <f t="shared" si="10"/>
        <v>120300364.32017216</v>
      </c>
      <c r="F23" s="17">
        <f t="shared" si="10"/>
        <v>120346700.37568077</v>
      </c>
      <c r="G23" s="17">
        <f t="shared" si="10"/>
        <v>120395353.23396482</v>
      </c>
      <c r="H23" s="17">
        <f t="shared" si="10"/>
        <v>120446438.73516306</v>
      </c>
      <c r="I23" s="17">
        <f t="shared" si="10"/>
        <v>120500078.5114212</v>
      </c>
      <c r="J23" s="17">
        <f t="shared" si="10"/>
        <v>120556400.27649227</v>
      </c>
      <c r="K23" s="17">
        <f t="shared" si="10"/>
        <v>120615538.12981689</v>
      </c>
      <c r="L23" s="17">
        <f t="shared" si="10"/>
        <v>120677632.87580773</v>
      </c>
      <c r="M23" s="17">
        <f t="shared" si="10"/>
        <v>123542832.35909812</v>
      </c>
      <c r="N23" s="17">
        <f t="shared" si="10"/>
        <v>123611291.81655303</v>
      </c>
      <c r="O23" s="17">
        <f t="shared" si="10"/>
        <v>123683174.24688068</v>
      </c>
      <c r="P23" s="17">
        <f t="shared" si="10"/>
        <v>1454932039.6245484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1983590482.319262</v>
      </c>
      <c r="E24" s="17">
        <f t="shared" si="11"/>
        <v>2016999913.6070163</v>
      </c>
      <c r="F24" s="17">
        <f t="shared" si="11"/>
        <v>2050455680.9502792</v>
      </c>
      <c r="G24" s="17">
        <f t="shared" si="11"/>
        <v>2083960101.1518264</v>
      </c>
      <c r="H24" s="17">
        <f t="shared" si="11"/>
        <v>2117515606.8545716</v>
      </c>
      <c r="I24" s="17">
        <f t="shared" si="11"/>
        <v>2151124752.3335752</v>
      </c>
      <c r="J24" s="17">
        <f t="shared" si="11"/>
        <v>2184790219.5776496</v>
      </c>
      <c r="K24" s="17">
        <f t="shared" si="11"/>
        <v>2218514824.6750488</v>
      </c>
      <c r="L24" s="17">
        <f t="shared" si="11"/>
        <v>2252301524.5184388</v>
      </c>
      <c r="M24" s="17">
        <f t="shared" si="11"/>
        <v>2288953423.845119</v>
      </c>
      <c r="N24" s="17">
        <f t="shared" si="11"/>
        <v>2325673782.6292543</v>
      </c>
      <c r="O24" s="17">
        <f t="shared" si="11"/>
        <v>2362466023.8437171</v>
      </c>
      <c r="P24" s="17">
        <f t="shared" si="11"/>
        <v>3318266287.2003131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((153720990+25000000+25000000)+200000000)/12</f>
        <v>33643415.833333336</v>
      </c>
      <c r="E28" s="9">
        <f t="shared" si="12"/>
        <v>33643415.833333336</v>
      </c>
      <c r="F28" s="9">
        <f t="shared" si="12"/>
        <v>33643415.833333336</v>
      </c>
      <c r="G28" s="9">
        <f t="shared" si="12"/>
        <v>33643415.833333336</v>
      </c>
      <c r="H28" s="9">
        <f t="shared" si="12"/>
        <v>33643415.833333336</v>
      </c>
      <c r="I28" s="9">
        <f t="shared" si="12"/>
        <v>33643415.833333336</v>
      </c>
      <c r="J28" s="9">
        <f t="shared" si="12"/>
        <v>33643415.833333336</v>
      </c>
      <c r="K28" s="9">
        <f t="shared" si="12"/>
        <v>33643415.833333336</v>
      </c>
      <c r="L28" s="9">
        <f t="shared" si="12"/>
        <v>33643415.833333336</v>
      </c>
      <c r="M28" s="9">
        <f t="shared" si="12"/>
        <v>33643415.833333336</v>
      </c>
      <c r="N28" s="9">
        <f t="shared" si="12"/>
        <v>33643415.833333336</v>
      </c>
      <c r="O28" s="9">
        <f t="shared" si="12"/>
        <v>33643415.833333336</v>
      </c>
      <c r="P28" s="9">
        <f>SUM(D28:O28)</f>
        <v>403720989.99999994</v>
      </c>
    </row>
    <row r="29" spans="2:16" ht="18" customHeight="1" x14ac:dyDescent="0.2">
      <c r="B29" s="14" t="s">
        <v>50</v>
      </c>
      <c r="C29" s="9"/>
      <c r="D29" s="9">
        <f t="shared" ref="D29:O29" si="13">(25000000*12)/12</f>
        <v>25000000</v>
      </c>
      <c r="E29" s="9">
        <f t="shared" si="13"/>
        <v>25000000</v>
      </c>
      <c r="F29" s="9">
        <f t="shared" si="13"/>
        <v>25000000</v>
      </c>
      <c r="G29" s="9">
        <f t="shared" si="13"/>
        <v>25000000</v>
      </c>
      <c r="H29" s="9">
        <f t="shared" si="13"/>
        <v>25000000</v>
      </c>
      <c r="I29" s="9">
        <f t="shared" si="13"/>
        <v>25000000</v>
      </c>
      <c r="J29" s="9">
        <f t="shared" si="13"/>
        <v>25000000</v>
      </c>
      <c r="K29" s="9">
        <f t="shared" si="13"/>
        <v>25000000</v>
      </c>
      <c r="L29" s="9">
        <f t="shared" si="13"/>
        <v>25000000</v>
      </c>
      <c r="M29" s="9">
        <f t="shared" si="13"/>
        <v>25000000</v>
      </c>
      <c r="N29" s="9">
        <f t="shared" si="13"/>
        <v>25000000</v>
      </c>
      <c r="O29" s="9">
        <f t="shared" si="13"/>
        <v>25000000</v>
      </c>
      <c r="P29" s="9">
        <f>SUM(D29:O29)</f>
        <v>300000000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38500000/12</f>
        <v>3208333.3333333335</v>
      </c>
      <c r="E33" s="33">
        <f t="shared" ref="E33:O33" si="15">38500000/12</f>
        <v>3208333.3333333335</v>
      </c>
      <c r="F33" s="33">
        <f t="shared" si="15"/>
        <v>3208333.3333333335</v>
      </c>
      <c r="G33" s="33">
        <f t="shared" si="15"/>
        <v>3208333.3333333335</v>
      </c>
      <c r="H33" s="33">
        <f t="shared" si="15"/>
        <v>3208333.3333333335</v>
      </c>
      <c r="I33" s="33">
        <f t="shared" si="15"/>
        <v>3208333.3333333335</v>
      </c>
      <c r="J33" s="33">
        <f t="shared" si="15"/>
        <v>3208333.3333333335</v>
      </c>
      <c r="K33" s="33">
        <f t="shared" si="15"/>
        <v>3208333.3333333335</v>
      </c>
      <c r="L33" s="33">
        <f t="shared" si="15"/>
        <v>3208333.3333333335</v>
      </c>
      <c r="M33" s="33">
        <f t="shared" si="15"/>
        <v>3208333.3333333335</v>
      </c>
      <c r="N33" s="33">
        <f t="shared" si="15"/>
        <v>3208333.3333333335</v>
      </c>
      <c r="O33" s="33">
        <f t="shared" si="15"/>
        <v>3208333.3333333335</v>
      </c>
      <c r="P33" s="9">
        <f t="shared" si="14"/>
        <v>38500000</v>
      </c>
    </row>
    <row r="34" spans="2:16" ht="18" customHeight="1" x14ac:dyDescent="0.2">
      <c r="B34" s="14" t="s">
        <v>69</v>
      </c>
      <c r="C34" s="9"/>
      <c r="D34" s="33"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 t="shared" ref="D37:O37" si="17">112936920/12</f>
        <v>9411410</v>
      </c>
      <c r="E37" s="33">
        <f t="shared" si="17"/>
        <v>9411410</v>
      </c>
      <c r="F37" s="33">
        <f t="shared" si="17"/>
        <v>9411410</v>
      </c>
      <c r="G37" s="33">
        <f t="shared" si="17"/>
        <v>9411410</v>
      </c>
      <c r="H37" s="33">
        <f t="shared" si="17"/>
        <v>9411410</v>
      </c>
      <c r="I37" s="33">
        <f t="shared" si="17"/>
        <v>9411410</v>
      </c>
      <c r="J37" s="33">
        <f t="shared" si="17"/>
        <v>9411410</v>
      </c>
      <c r="K37" s="33">
        <f t="shared" si="17"/>
        <v>9411410</v>
      </c>
      <c r="L37" s="33">
        <f t="shared" si="17"/>
        <v>9411410</v>
      </c>
      <c r="M37" s="33">
        <f t="shared" si="17"/>
        <v>9411410</v>
      </c>
      <c r="N37" s="33">
        <f t="shared" si="17"/>
        <v>9411410</v>
      </c>
      <c r="O37" s="33">
        <f t="shared" si="17"/>
        <v>9411410</v>
      </c>
      <c r="P37" s="9">
        <f t="shared" si="14"/>
        <v>112936920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1430534.32</v>
      </c>
      <c r="E38" s="9">
        <f t="shared" si="18"/>
        <v>1430534.32</v>
      </c>
      <c r="F38" s="9">
        <f t="shared" si="18"/>
        <v>1430534.32</v>
      </c>
      <c r="G38" s="9">
        <f t="shared" si="18"/>
        <v>1430534.32</v>
      </c>
      <c r="H38" s="9">
        <f t="shared" si="18"/>
        <v>1430534.32</v>
      </c>
      <c r="I38" s="9">
        <f t="shared" si="18"/>
        <v>1430534.32</v>
      </c>
      <c r="J38" s="9">
        <f t="shared" si="18"/>
        <v>1430534.32</v>
      </c>
      <c r="K38" s="9">
        <f t="shared" si="18"/>
        <v>1430534.32</v>
      </c>
      <c r="L38" s="9">
        <f t="shared" si="18"/>
        <v>1430534.32</v>
      </c>
      <c r="M38" s="9">
        <f t="shared" si="18"/>
        <v>1430534.32</v>
      </c>
      <c r="N38" s="9">
        <f t="shared" si="18"/>
        <v>1430534.32</v>
      </c>
      <c r="O38" s="9">
        <f t="shared" si="18"/>
        <v>1430534.32</v>
      </c>
      <c r="P38" s="9">
        <f t="shared" si="14"/>
        <v>17166411.84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>
        <f>64699500/12</f>
        <v>5391625</v>
      </c>
      <c r="E45" s="33">
        <f t="shared" ref="E45:O45" si="25">64699500/12</f>
        <v>5391625</v>
      </c>
      <c r="F45" s="33">
        <f t="shared" si="25"/>
        <v>5391625</v>
      </c>
      <c r="G45" s="33">
        <f t="shared" si="25"/>
        <v>5391625</v>
      </c>
      <c r="H45" s="33">
        <f t="shared" si="25"/>
        <v>5391625</v>
      </c>
      <c r="I45" s="33">
        <f t="shared" si="25"/>
        <v>5391625</v>
      </c>
      <c r="J45" s="33">
        <f t="shared" si="25"/>
        <v>5391625</v>
      </c>
      <c r="K45" s="33">
        <f t="shared" si="25"/>
        <v>5391625</v>
      </c>
      <c r="L45" s="33">
        <f t="shared" si="25"/>
        <v>5391625</v>
      </c>
      <c r="M45" s="33">
        <f t="shared" si="25"/>
        <v>5391625</v>
      </c>
      <c r="N45" s="33">
        <f t="shared" si="25"/>
        <v>5391625</v>
      </c>
      <c r="O45" s="33">
        <f t="shared" si="25"/>
        <v>5391625</v>
      </c>
      <c r="P45" s="9">
        <f t="shared" si="14"/>
        <v>64699500</v>
      </c>
    </row>
    <row r="46" spans="2:16" ht="18" customHeight="1" x14ac:dyDescent="0.2">
      <c r="B46" s="14" t="s">
        <v>62</v>
      </c>
      <c r="C46" s="9"/>
      <c r="D46" s="33">
        <f t="shared" ref="D46:O46" si="26">400000/12</f>
        <v>33333.333333333336</v>
      </c>
      <c r="E46" s="33">
        <f t="shared" si="26"/>
        <v>33333.333333333336</v>
      </c>
      <c r="F46" s="33">
        <f t="shared" si="26"/>
        <v>33333.333333333336</v>
      </c>
      <c r="G46" s="33">
        <f t="shared" si="26"/>
        <v>33333.333333333336</v>
      </c>
      <c r="H46" s="33">
        <f t="shared" si="26"/>
        <v>33333.333333333336</v>
      </c>
      <c r="I46" s="33">
        <f t="shared" si="26"/>
        <v>33333.333333333336</v>
      </c>
      <c r="J46" s="33">
        <f t="shared" si="26"/>
        <v>33333.333333333336</v>
      </c>
      <c r="K46" s="33">
        <f t="shared" si="26"/>
        <v>33333.333333333336</v>
      </c>
      <c r="L46" s="33">
        <f t="shared" si="26"/>
        <v>33333.333333333336</v>
      </c>
      <c r="M46" s="33">
        <f t="shared" si="26"/>
        <v>33333.333333333336</v>
      </c>
      <c r="N46" s="33">
        <f t="shared" si="26"/>
        <v>33333.333333333336</v>
      </c>
      <c r="O46" s="33">
        <f t="shared" si="26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7">1000000/12</f>
        <v>83333.333333333328</v>
      </c>
      <c r="E47" s="33">
        <f t="shared" si="27"/>
        <v>83333.333333333328</v>
      </c>
      <c r="F47" s="33">
        <f t="shared" si="27"/>
        <v>83333.333333333328</v>
      </c>
      <c r="G47" s="33">
        <f t="shared" si="27"/>
        <v>83333.333333333328</v>
      </c>
      <c r="H47" s="33">
        <f t="shared" si="27"/>
        <v>83333.333333333328</v>
      </c>
      <c r="I47" s="33">
        <f t="shared" si="27"/>
        <v>83333.333333333328</v>
      </c>
      <c r="J47" s="33">
        <f t="shared" si="27"/>
        <v>83333.333333333328</v>
      </c>
      <c r="K47" s="33">
        <f t="shared" si="27"/>
        <v>83333.333333333328</v>
      </c>
      <c r="L47" s="33">
        <f t="shared" si="27"/>
        <v>83333.333333333328</v>
      </c>
      <c r="M47" s="33">
        <f t="shared" si="27"/>
        <v>83333.333333333328</v>
      </c>
      <c r="N47" s="33">
        <f t="shared" si="27"/>
        <v>83333.333333333328</v>
      </c>
      <c r="O47" s="33">
        <f t="shared" si="27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8">(39468000+1500000)/12</f>
        <v>3414000</v>
      </c>
      <c r="E48" s="33">
        <f t="shared" si="28"/>
        <v>3414000</v>
      </c>
      <c r="F48" s="33">
        <f t="shared" si="28"/>
        <v>3414000</v>
      </c>
      <c r="G48" s="33">
        <f t="shared" si="28"/>
        <v>3414000</v>
      </c>
      <c r="H48" s="33">
        <f t="shared" si="28"/>
        <v>3414000</v>
      </c>
      <c r="I48" s="33">
        <f t="shared" si="28"/>
        <v>3414000</v>
      </c>
      <c r="J48" s="33">
        <f t="shared" si="28"/>
        <v>3414000</v>
      </c>
      <c r="K48" s="33">
        <f t="shared" si="28"/>
        <v>3414000</v>
      </c>
      <c r="L48" s="33">
        <f t="shared" si="28"/>
        <v>3414000</v>
      </c>
      <c r="M48" s="33">
        <f t="shared" si="28"/>
        <v>3414000</v>
      </c>
      <c r="N48" s="33">
        <f t="shared" si="28"/>
        <v>3414000</v>
      </c>
      <c r="O48" s="33">
        <f t="shared" si="28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 t="shared" ref="D49:O49" si="29">5000000/12</f>
        <v>416666.66666666669</v>
      </c>
      <c r="E49" s="33">
        <f t="shared" si="29"/>
        <v>416666.66666666669</v>
      </c>
      <c r="F49" s="33">
        <f t="shared" si="29"/>
        <v>416666.66666666669</v>
      </c>
      <c r="G49" s="33">
        <f t="shared" si="29"/>
        <v>416666.66666666669</v>
      </c>
      <c r="H49" s="33">
        <f t="shared" si="29"/>
        <v>416666.66666666669</v>
      </c>
      <c r="I49" s="33">
        <f t="shared" si="29"/>
        <v>416666.66666666669</v>
      </c>
      <c r="J49" s="33">
        <f t="shared" si="29"/>
        <v>416666.66666666669</v>
      </c>
      <c r="K49" s="33">
        <f t="shared" si="29"/>
        <v>416666.66666666669</v>
      </c>
      <c r="L49" s="33">
        <f t="shared" si="29"/>
        <v>416666.66666666669</v>
      </c>
      <c r="M49" s="33">
        <f t="shared" si="29"/>
        <v>416666.66666666669</v>
      </c>
      <c r="N49" s="33">
        <f t="shared" si="29"/>
        <v>416666.66666666669</v>
      </c>
      <c r="O49" s="33">
        <f t="shared" si="29"/>
        <v>416666.66666666669</v>
      </c>
      <c r="P49" s="9">
        <f t="shared" si="14"/>
        <v>5000000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(('2032'!P23-('2032'!P59-'2032'!P45))*0.1)/12</f>
        <v>3974947.87908452</v>
      </c>
      <c r="E53" s="33">
        <f>(('2032'!P23-('2032'!P59-'2032'!P45))*0.1)/12</f>
        <v>3974947.87908452</v>
      </c>
      <c r="F53" s="33">
        <f>(('2032'!P23-('2032'!P59-'2032'!P45))*0.1)/12</f>
        <v>3974947.87908452</v>
      </c>
      <c r="G53" s="33">
        <f>(('2032'!P23-('2032'!P59-'2032'!P45))*0.1)/12</f>
        <v>3974947.87908452</v>
      </c>
      <c r="H53" s="33">
        <f>(('2032'!P23-('2032'!P59-'2032'!P45))*0.1)/12</f>
        <v>3974947.87908452</v>
      </c>
      <c r="I53" s="33">
        <f>(('2032'!P23-('2032'!P59-'2032'!P45))*0.1)/12</f>
        <v>3974947.87908452</v>
      </c>
      <c r="J53" s="33">
        <f>(('2032'!P23-('2032'!P59-'2032'!P45))*0.1)/12</f>
        <v>3974947.87908452</v>
      </c>
      <c r="K53" s="33">
        <f>(('2032'!P23-('2032'!P59-'2032'!P45))*0.1)/12</f>
        <v>3974947.87908452</v>
      </c>
      <c r="L53" s="33">
        <f>(('2032'!P23-('2032'!P59-'2032'!P45))*0.1)/12</f>
        <v>3974947.87908452</v>
      </c>
      <c r="M53" s="33">
        <f>(('2032'!P23-('2032'!P59-'2032'!P45))*0.1)/12</f>
        <v>3974947.87908452</v>
      </c>
      <c r="N53" s="33">
        <f>(('2032'!P23-('2032'!P59-'2032'!P45))*0.1)/12</f>
        <v>3974947.87908452</v>
      </c>
      <c r="O53" s="33">
        <f>(('2032'!P23-('2032'!P59-'2032'!P45))*0.1)/12</f>
        <v>3974947.87908452</v>
      </c>
      <c r="P53" s="9">
        <f t="shared" si="14"/>
        <v>47699374.549014241</v>
      </c>
    </row>
    <row r="54" spans="2:16" ht="18" customHeight="1" x14ac:dyDescent="0.2">
      <c r="B54" s="14" t="s">
        <v>72</v>
      </c>
      <c r="C54" s="9"/>
      <c r="D54" s="33">
        <f t="shared" ref="D54:O54" si="30">400000/12</f>
        <v>33333.333333333336</v>
      </c>
      <c r="E54" s="33">
        <f t="shared" si="30"/>
        <v>33333.333333333336</v>
      </c>
      <c r="F54" s="33">
        <f t="shared" si="30"/>
        <v>33333.333333333336</v>
      </c>
      <c r="G54" s="33">
        <f t="shared" si="30"/>
        <v>33333.333333333336</v>
      </c>
      <c r="H54" s="33">
        <f t="shared" si="30"/>
        <v>33333.333333333336</v>
      </c>
      <c r="I54" s="33">
        <f t="shared" si="30"/>
        <v>33333.333333333336</v>
      </c>
      <c r="J54" s="33">
        <f t="shared" si="30"/>
        <v>33333.333333333336</v>
      </c>
      <c r="K54" s="33">
        <f t="shared" si="30"/>
        <v>33333.333333333336</v>
      </c>
      <c r="L54" s="33">
        <f t="shared" si="30"/>
        <v>33333.333333333336</v>
      </c>
      <c r="M54" s="33">
        <f t="shared" si="30"/>
        <v>33333.333333333336</v>
      </c>
      <c r="N54" s="33">
        <f t="shared" si="30"/>
        <v>33333.333333333336</v>
      </c>
      <c r="O54" s="33">
        <f t="shared" si="30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31">2000000/12</f>
        <v>166666.66666666666</v>
      </c>
      <c r="E55" s="33">
        <f t="shared" si="31"/>
        <v>166666.66666666666</v>
      </c>
      <c r="F55" s="33">
        <f t="shared" si="31"/>
        <v>166666.66666666666</v>
      </c>
      <c r="G55" s="33">
        <f t="shared" si="31"/>
        <v>166666.66666666666</v>
      </c>
      <c r="H55" s="33">
        <f t="shared" si="31"/>
        <v>166666.66666666666</v>
      </c>
      <c r="I55" s="33">
        <f t="shared" si="31"/>
        <v>166666.66666666666</v>
      </c>
      <c r="J55" s="33">
        <f t="shared" si="31"/>
        <v>166666.66666666666</v>
      </c>
      <c r="K55" s="33">
        <f t="shared" si="31"/>
        <v>166666.66666666666</v>
      </c>
      <c r="L55" s="33">
        <f t="shared" si="31"/>
        <v>166666.66666666666</v>
      </c>
      <c r="M55" s="33">
        <f t="shared" si="31"/>
        <v>166666.66666666666</v>
      </c>
      <c r="N55" s="33">
        <f t="shared" si="31"/>
        <v>166666.66666666666</v>
      </c>
      <c r="O55" s="33">
        <f t="shared" si="31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2">SUM(C27:C58)</f>
        <v>0</v>
      </c>
      <c r="D59" s="17">
        <f t="shared" si="32"/>
        <v>86890933.032417864</v>
      </c>
      <c r="E59" s="17">
        <f t="shared" si="32"/>
        <v>86890933.032417864</v>
      </c>
      <c r="F59" s="17">
        <f t="shared" si="32"/>
        <v>86890933.032417864</v>
      </c>
      <c r="G59" s="17">
        <f t="shared" si="32"/>
        <v>86890933.032417864</v>
      </c>
      <c r="H59" s="17">
        <f t="shared" si="32"/>
        <v>86890933.032417864</v>
      </c>
      <c r="I59" s="17">
        <f t="shared" si="32"/>
        <v>86890933.032417864</v>
      </c>
      <c r="J59" s="17">
        <f t="shared" si="32"/>
        <v>86890933.032417864</v>
      </c>
      <c r="K59" s="17">
        <f t="shared" si="32"/>
        <v>86890933.032417864</v>
      </c>
      <c r="L59" s="17">
        <f t="shared" si="32"/>
        <v>86890933.032417864</v>
      </c>
      <c r="M59" s="17">
        <f t="shared" si="32"/>
        <v>86890933.032417864</v>
      </c>
      <c r="N59" s="17">
        <f t="shared" si="32"/>
        <v>86890933.032417864</v>
      </c>
      <c r="O59" s="17">
        <f t="shared" si="32"/>
        <v>86890933.032417864</v>
      </c>
      <c r="P59" s="17">
        <f t="shared" si="32"/>
        <v>1042691196.3890142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33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3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3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3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20612042.16177671</v>
      </c>
      <c r="P64" s="9">
        <f t="shared" si="33"/>
        <v>20612042.16177671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4">SUM(D59:D64)</f>
        <v>86890933.032417864</v>
      </c>
      <c r="E65" s="17">
        <f t="shared" si="34"/>
        <v>86890933.032417864</v>
      </c>
      <c r="F65" s="17">
        <f t="shared" si="34"/>
        <v>86890933.032417864</v>
      </c>
      <c r="G65" s="17">
        <f t="shared" si="34"/>
        <v>86890933.032417864</v>
      </c>
      <c r="H65" s="17">
        <f t="shared" si="34"/>
        <v>86890933.032417864</v>
      </c>
      <c r="I65" s="17">
        <f t="shared" si="34"/>
        <v>86890933.032417864</v>
      </c>
      <c r="J65" s="17">
        <f t="shared" si="34"/>
        <v>86890933.032417864</v>
      </c>
      <c r="K65" s="17">
        <f t="shared" si="34"/>
        <v>86890933.032417864</v>
      </c>
      <c r="L65" s="17">
        <f t="shared" si="34"/>
        <v>86890933.032417864</v>
      </c>
      <c r="M65" s="17">
        <f t="shared" si="34"/>
        <v>86890933.032417864</v>
      </c>
      <c r="N65" s="17">
        <f t="shared" si="34"/>
        <v>86890933.032417864</v>
      </c>
      <c r="O65" s="17">
        <f t="shared" si="34"/>
        <v>107502975.19419457</v>
      </c>
      <c r="P65" s="17">
        <f t="shared" si="34"/>
        <v>1063303238.5507909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5">(C24-C65)</f>
        <v>0</v>
      </c>
      <c r="D66" s="17">
        <f t="shared" si="35"/>
        <v>1896699549.2868443</v>
      </c>
      <c r="E66" s="17">
        <f t="shared" si="35"/>
        <v>1930108980.5745986</v>
      </c>
      <c r="F66" s="17">
        <f t="shared" si="35"/>
        <v>1963564747.9178615</v>
      </c>
      <c r="G66" s="17">
        <f t="shared" si="35"/>
        <v>1997069168.1194086</v>
      </c>
      <c r="H66" s="17">
        <f t="shared" si="35"/>
        <v>2030624673.8221538</v>
      </c>
      <c r="I66" s="17">
        <f t="shared" si="35"/>
        <v>2064233819.3011575</v>
      </c>
      <c r="J66" s="17">
        <f t="shared" si="35"/>
        <v>2097899286.5452318</v>
      </c>
      <c r="K66" s="17">
        <f t="shared" si="35"/>
        <v>2131623891.6426311</v>
      </c>
      <c r="L66" s="17">
        <f t="shared" si="35"/>
        <v>2165410591.486021</v>
      </c>
      <c r="M66" s="17">
        <f t="shared" si="35"/>
        <v>2202062490.8127012</v>
      </c>
      <c r="N66" s="17">
        <f t="shared" si="35"/>
        <v>2238782849.5968366</v>
      </c>
      <c r="O66" s="17">
        <f t="shared" si="35"/>
        <v>2254963048.6495223</v>
      </c>
      <c r="P66" s="17">
        <f t="shared" si="35"/>
        <v>2254963048.6495223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gMkPaLXdS3WwFslt5ZxUFSRkibC0iTTYWuozVcwIqpSZqXT39sJod47Hretd1mmXCrO+Ush82PqVe8+BqZXY5g==" saltValue="EEeAMwYrPs0iX/qvGGxt2Q==" spinCount="100000" sheet="1" objects="1" scenarios="1"/>
  <pageMargins left="0" right="0" top="0.5" bottom="0.25" header="0" footer="0"/>
  <pageSetup scale="45" fitToWidth="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6764F-2F95-4F39-96E3-8893F73FAD0B}">
  <sheetPr>
    <tabColor indexed="44"/>
    <pageSetUpPr fitToPage="1"/>
  </sheetPr>
  <dimension ref="B1:S74"/>
  <sheetViews>
    <sheetView showGridLines="0" zoomScale="90" zoomScaleNormal="90" workbookViewId="0">
      <pane ySplit="4" topLeftCell="A41" activePane="bottomLeft" state="frozen"/>
      <selection pane="bottomLeft" activeCell="D9" sqref="D9:O9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48945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48945</v>
      </c>
      <c r="E4" s="30">
        <f>DATE(YEAR(D4),MONTH(D4)+1,1)</f>
        <v>48976</v>
      </c>
      <c r="F4" s="30">
        <f t="shared" ref="F4:O4" si="0">DATE(YEAR(E4),MONTH(E4)+1,1)</f>
        <v>49004</v>
      </c>
      <c r="G4" s="30">
        <f t="shared" si="0"/>
        <v>49035</v>
      </c>
      <c r="H4" s="30">
        <f t="shared" si="0"/>
        <v>49065</v>
      </c>
      <c r="I4" s="30">
        <f t="shared" si="0"/>
        <v>49096</v>
      </c>
      <c r="J4" s="30">
        <f t="shared" si="0"/>
        <v>49126</v>
      </c>
      <c r="K4" s="30">
        <f t="shared" si="0"/>
        <v>49157</v>
      </c>
      <c r="L4" s="30">
        <f t="shared" si="0"/>
        <v>49188</v>
      </c>
      <c r="M4" s="30">
        <f t="shared" si="0"/>
        <v>49218</v>
      </c>
      <c r="N4" s="30">
        <f t="shared" si="0"/>
        <v>49249</v>
      </c>
      <c r="O4" s="30">
        <f t="shared" si="0"/>
        <v>49279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'2033'!P66</f>
        <v>2254963048.6495223</v>
      </c>
      <c r="E5" s="9">
        <f t="shared" ref="E5:O5" si="1">D66</f>
        <v>2288328795.3793902</v>
      </c>
      <c r="F5" s="9">
        <f t="shared" si="1"/>
        <v>2321738671.6859331</v>
      </c>
      <c r="G5" s="9">
        <f t="shared" si="1"/>
        <v>2355194884.0479846</v>
      </c>
      <c r="H5" s="9">
        <f t="shared" si="1"/>
        <v>2388699749.2683201</v>
      </c>
      <c r="I5" s="9">
        <f t="shared" si="1"/>
        <v>2422255699.9898539</v>
      </c>
      <c r="J5" s="9">
        <f t="shared" si="1"/>
        <v>2455865290.4876456</v>
      </c>
      <c r="K5" s="9">
        <f t="shared" si="1"/>
        <v>2489531202.7505083</v>
      </c>
      <c r="L5" s="9">
        <f t="shared" si="1"/>
        <v>2523256252.8666959</v>
      </c>
      <c r="M5" s="9">
        <f t="shared" si="1"/>
        <v>2557043397.7288742</v>
      </c>
      <c r="N5" s="9">
        <f t="shared" si="1"/>
        <v>2593695742.0743427</v>
      </c>
      <c r="O5" s="9">
        <f t="shared" si="1"/>
        <v>2630416545.8772664</v>
      </c>
      <c r="P5" s="9">
        <f>D5</f>
        <v>2254963048.6495223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(116248843.21/4)+(116248843.21/4)+(116248843.21/4)+(116248843.21/4)</f>
        <v>116248843.20999999</v>
      </c>
      <c r="E9" s="9">
        <f t="shared" si="3"/>
        <v>116248843.20999999</v>
      </c>
      <c r="F9" s="9">
        <f t="shared" si="3"/>
        <v>116248843.20999999</v>
      </c>
      <c r="G9" s="9">
        <f t="shared" si="3"/>
        <v>116248843.20999999</v>
      </c>
      <c r="H9" s="9">
        <f t="shared" si="3"/>
        <v>116248843.20999999</v>
      </c>
      <c r="I9" s="9">
        <f t="shared" si="3"/>
        <v>116248843.20999999</v>
      </c>
      <c r="J9" s="9">
        <f t="shared" si="3"/>
        <v>116248843.20999999</v>
      </c>
      <c r="K9" s="9">
        <f t="shared" si="3"/>
        <v>116248843.20999999</v>
      </c>
      <c r="L9" s="9">
        <f t="shared" si="3"/>
        <v>116248843.20999999</v>
      </c>
      <c r="M9" s="9">
        <f t="shared" si="3"/>
        <v>116248843.20999999</v>
      </c>
      <c r="N9" s="9">
        <f t="shared" si="3"/>
        <v>116248843.20999999</v>
      </c>
      <c r="O9" s="9">
        <f t="shared" si="3"/>
        <v>116248843.20999999</v>
      </c>
      <c r="P9" s="9">
        <f t="shared" si="2"/>
        <v>1394986118.5200002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118648843.20999999</v>
      </c>
      <c r="E14" s="9">
        <f t="shared" si="5"/>
        <v>118648843.20999999</v>
      </c>
      <c r="F14" s="9">
        <f t="shared" si="5"/>
        <v>118648843.20999999</v>
      </c>
      <c r="G14" s="9">
        <f t="shared" si="5"/>
        <v>118648843.20999999</v>
      </c>
      <c r="H14" s="9">
        <f t="shared" si="5"/>
        <v>118648843.20999999</v>
      </c>
      <c r="I14" s="9">
        <f t="shared" si="5"/>
        <v>118648843.20999999</v>
      </c>
      <c r="J14" s="9">
        <f t="shared" si="5"/>
        <v>118648843.20999999</v>
      </c>
      <c r="K14" s="9">
        <f t="shared" si="5"/>
        <v>118648843.20999999</v>
      </c>
      <c r="L14" s="9">
        <f t="shared" si="5"/>
        <v>118648843.20999999</v>
      </c>
      <c r="M14" s="9">
        <f t="shared" si="5"/>
        <v>121448843.20999999</v>
      </c>
      <c r="N14" s="9">
        <f t="shared" si="5"/>
        <v>121448843.20999999</v>
      </c>
      <c r="O14" s="9">
        <f t="shared" si="5"/>
        <v>121448843.20999999</v>
      </c>
      <c r="P14" s="9">
        <f t="shared" si="2"/>
        <v>1432186118.5200002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120256234.7434973</v>
      </c>
      <c r="E23" s="17">
        <f t="shared" si="10"/>
        <v>120300364.32017216</v>
      </c>
      <c r="F23" s="17">
        <f t="shared" si="10"/>
        <v>120346700.37568077</v>
      </c>
      <c r="G23" s="17">
        <f t="shared" si="10"/>
        <v>120395353.23396482</v>
      </c>
      <c r="H23" s="17">
        <f t="shared" si="10"/>
        <v>120446438.73516306</v>
      </c>
      <c r="I23" s="17">
        <f t="shared" si="10"/>
        <v>120500078.5114212</v>
      </c>
      <c r="J23" s="17">
        <f t="shared" si="10"/>
        <v>120556400.27649227</v>
      </c>
      <c r="K23" s="17">
        <f t="shared" si="10"/>
        <v>120615538.12981689</v>
      </c>
      <c r="L23" s="17">
        <f t="shared" si="10"/>
        <v>120677632.87580773</v>
      </c>
      <c r="M23" s="17">
        <f t="shared" si="10"/>
        <v>123542832.35909812</v>
      </c>
      <c r="N23" s="17">
        <f t="shared" si="10"/>
        <v>123611291.81655303</v>
      </c>
      <c r="O23" s="17">
        <f t="shared" si="10"/>
        <v>123683174.24688068</v>
      </c>
      <c r="P23" s="17">
        <f t="shared" si="10"/>
        <v>1454932039.6245484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2375219283.3930197</v>
      </c>
      <c r="E24" s="17">
        <f t="shared" si="11"/>
        <v>2408629159.6995625</v>
      </c>
      <c r="F24" s="17">
        <f t="shared" si="11"/>
        <v>2442085372.061614</v>
      </c>
      <c r="G24" s="17">
        <f t="shared" si="11"/>
        <v>2475590237.2819495</v>
      </c>
      <c r="H24" s="17">
        <f t="shared" si="11"/>
        <v>2509146188.0034833</v>
      </c>
      <c r="I24" s="17">
        <f t="shared" si="11"/>
        <v>2542755778.5012751</v>
      </c>
      <c r="J24" s="17">
        <f t="shared" si="11"/>
        <v>2576421690.7641377</v>
      </c>
      <c r="K24" s="17">
        <f t="shared" si="11"/>
        <v>2610146740.8803253</v>
      </c>
      <c r="L24" s="17">
        <f t="shared" si="11"/>
        <v>2643933885.7425036</v>
      </c>
      <c r="M24" s="17">
        <f t="shared" si="11"/>
        <v>2680586230.0879722</v>
      </c>
      <c r="N24" s="17">
        <f t="shared" si="11"/>
        <v>2717307033.8908958</v>
      </c>
      <c r="O24" s="17">
        <f t="shared" si="11"/>
        <v>2754099720.1241469</v>
      </c>
      <c r="P24" s="17">
        <f t="shared" si="11"/>
        <v>3709895088.2740707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((153720990+25000000+25000000)+200000000)/12</f>
        <v>33643415.833333336</v>
      </c>
      <c r="E28" s="9">
        <f t="shared" si="12"/>
        <v>33643415.833333336</v>
      </c>
      <c r="F28" s="9">
        <f t="shared" si="12"/>
        <v>33643415.833333336</v>
      </c>
      <c r="G28" s="9">
        <f t="shared" si="12"/>
        <v>33643415.833333336</v>
      </c>
      <c r="H28" s="9">
        <f t="shared" si="12"/>
        <v>33643415.833333336</v>
      </c>
      <c r="I28" s="9">
        <f t="shared" si="12"/>
        <v>33643415.833333336</v>
      </c>
      <c r="J28" s="9">
        <f t="shared" si="12"/>
        <v>33643415.833333336</v>
      </c>
      <c r="K28" s="9">
        <f t="shared" si="12"/>
        <v>33643415.833333336</v>
      </c>
      <c r="L28" s="9">
        <f t="shared" si="12"/>
        <v>33643415.833333336</v>
      </c>
      <c r="M28" s="9">
        <f t="shared" si="12"/>
        <v>33643415.833333336</v>
      </c>
      <c r="N28" s="9">
        <f t="shared" si="12"/>
        <v>33643415.833333336</v>
      </c>
      <c r="O28" s="9">
        <f t="shared" si="12"/>
        <v>33643415.833333336</v>
      </c>
      <c r="P28" s="9">
        <f>SUM(D28:O28)</f>
        <v>403720989.99999994</v>
      </c>
    </row>
    <row r="29" spans="2:16" ht="18" customHeight="1" x14ac:dyDescent="0.2">
      <c r="B29" s="14" t="s">
        <v>50</v>
      </c>
      <c r="C29" s="9"/>
      <c r="D29" s="9">
        <f t="shared" ref="D29:O29" si="13">(25000000*12)/12</f>
        <v>25000000</v>
      </c>
      <c r="E29" s="9">
        <f t="shared" si="13"/>
        <v>25000000</v>
      </c>
      <c r="F29" s="9">
        <f t="shared" si="13"/>
        <v>25000000</v>
      </c>
      <c r="G29" s="9">
        <f t="shared" si="13"/>
        <v>25000000</v>
      </c>
      <c r="H29" s="9">
        <f t="shared" si="13"/>
        <v>25000000</v>
      </c>
      <c r="I29" s="9">
        <f t="shared" si="13"/>
        <v>25000000</v>
      </c>
      <c r="J29" s="9">
        <f t="shared" si="13"/>
        <v>25000000</v>
      </c>
      <c r="K29" s="9">
        <f t="shared" si="13"/>
        <v>25000000</v>
      </c>
      <c r="L29" s="9">
        <f t="shared" si="13"/>
        <v>25000000</v>
      </c>
      <c r="M29" s="9">
        <f t="shared" si="13"/>
        <v>25000000</v>
      </c>
      <c r="N29" s="9">
        <f t="shared" si="13"/>
        <v>25000000</v>
      </c>
      <c r="O29" s="9">
        <f t="shared" si="13"/>
        <v>25000000</v>
      </c>
      <c r="P29" s="9">
        <f>SUM(D29:O29)</f>
        <v>300000000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38500000/12</f>
        <v>3208333.3333333335</v>
      </c>
      <c r="E33" s="33">
        <f t="shared" ref="E33:O33" si="15">38500000/12</f>
        <v>3208333.3333333335</v>
      </c>
      <c r="F33" s="33">
        <f t="shared" si="15"/>
        <v>3208333.3333333335</v>
      </c>
      <c r="G33" s="33">
        <f t="shared" si="15"/>
        <v>3208333.3333333335</v>
      </c>
      <c r="H33" s="33">
        <f t="shared" si="15"/>
        <v>3208333.3333333335</v>
      </c>
      <c r="I33" s="33">
        <f t="shared" si="15"/>
        <v>3208333.3333333335</v>
      </c>
      <c r="J33" s="33">
        <f t="shared" si="15"/>
        <v>3208333.3333333335</v>
      </c>
      <c r="K33" s="33">
        <f t="shared" si="15"/>
        <v>3208333.3333333335</v>
      </c>
      <c r="L33" s="33">
        <f t="shared" si="15"/>
        <v>3208333.3333333335</v>
      </c>
      <c r="M33" s="33">
        <f t="shared" si="15"/>
        <v>3208333.3333333335</v>
      </c>
      <c r="N33" s="33">
        <f t="shared" si="15"/>
        <v>3208333.3333333335</v>
      </c>
      <c r="O33" s="33">
        <f t="shared" si="15"/>
        <v>3208333.3333333335</v>
      </c>
      <c r="P33" s="9">
        <f t="shared" si="14"/>
        <v>38500000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 t="shared" ref="D37:O37" si="17">112936920/12</f>
        <v>9411410</v>
      </c>
      <c r="E37" s="33">
        <f t="shared" si="17"/>
        <v>9411410</v>
      </c>
      <c r="F37" s="33">
        <f t="shared" si="17"/>
        <v>9411410</v>
      </c>
      <c r="G37" s="33">
        <f t="shared" si="17"/>
        <v>9411410</v>
      </c>
      <c r="H37" s="33">
        <f t="shared" si="17"/>
        <v>9411410</v>
      </c>
      <c r="I37" s="33">
        <f t="shared" si="17"/>
        <v>9411410</v>
      </c>
      <c r="J37" s="33">
        <f t="shared" si="17"/>
        <v>9411410</v>
      </c>
      <c r="K37" s="33">
        <f t="shared" si="17"/>
        <v>9411410</v>
      </c>
      <c r="L37" s="33">
        <f t="shared" si="17"/>
        <v>9411410</v>
      </c>
      <c r="M37" s="33">
        <f t="shared" si="17"/>
        <v>9411410</v>
      </c>
      <c r="N37" s="33">
        <f t="shared" si="17"/>
        <v>9411410</v>
      </c>
      <c r="O37" s="33">
        <f t="shared" si="17"/>
        <v>9411410</v>
      </c>
      <c r="P37" s="9">
        <f t="shared" si="14"/>
        <v>112936920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1430534.32</v>
      </c>
      <c r="E38" s="9">
        <f t="shared" si="18"/>
        <v>1430534.32</v>
      </c>
      <c r="F38" s="9">
        <f t="shared" si="18"/>
        <v>1430534.32</v>
      </c>
      <c r="G38" s="9">
        <f t="shared" si="18"/>
        <v>1430534.32</v>
      </c>
      <c r="H38" s="9">
        <f t="shared" si="18"/>
        <v>1430534.32</v>
      </c>
      <c r="I38" s="9">
        <f t="shared" si="18"/>
        <v>1430534.32</v>
      </c>
      <c r="J38" s="9">
        <f t="shared" si="18"/>
        <v>1430534.32</v>
      </c>
      <c r="K38" s="9">
        <f t="shared" si="18"/>
        <v>1430534.32</v>
      </c>
      <c r="L38" s="9">
        <f t="shared" si="18"/>
        <v>1430534.32</v>
      </c>
      <c r="M38" s="9">
        <f t="shared" si="18"/>
        <v>1430534.32</v>
      </c>
      <c r="N38" s="9">
        <f t="shared" si="18"/>
        <v>1430534.32</v>
      </c>
      <c r="O38" s="9">
        <f t="shared" si="18"/>
        <v>1430534.32</v>
      </c>
      <c r="P38" s="9">
        <f t="shared" si="14"/>
        <v>17166411.84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>
        <f>64699500/12</f>
        <v>5391625</v>
      </c>
      <c r="E45" s="33">
        <f t="shared" ref="E45:O45" si="25">64699500/12</f>
        <v>5391625</v>
      </c>
      <c r="F45" s="33">
        <f t="shared" si="25"/>
        <v>5391625</v>
      </c>
      <c r="G45" s="33">
        <f t="shared" si="25"/>
        <v>5391625</v>
      </c>
      <c r="H45" s="33">
        <f t="shared" si="25"/>
        <v>5391625</v>
      </c>
      <c r="I45" s="33">
        <f t="shared" si="25"/>
        <v>5391625</v>
      </c>
      <c r="J45" s="33">
        <f t="shared" si="25"/>
        <v>5391625</v>
      </c>
      <c r="K45" s="33">
        <f t="shared" si="25"/>
        <v>5391625</v>
      </c>
      <c r="L45" s="33">
        <f t="shared" si="25"/>
        <v>5391625</v>
      </c>
      <c r="M45" s="33">
        <f t="shared" si="25"/>
        <v>5391625</v>
      </c>
      <c r="N45" s="33">
        <f t="shared" si="25"/>
        <v>5391625</v>
      </c>
      <c r="O45" s="33">
        <f t="shared" si="25"/>
        <v>5391625</v>
      </c>
      <c r="P45" s="9">
        <f t="shared" si="14"/>
        <v>64699500</v>
      </c>
    </row>
    <row r="46" spans="2:16" ht="18" customHeight="1" x14ac:dyDescent="0.2">
      <c r="B46" s="14" t="s">
        <v>62</v>
      </c>
      <c r="C46" s="9"/>
      <c r="D46" s="33">
        <f t="shared" ref="D46:O46" si="26">400000/12</f>
        <v>33333.333333333336</v>
      </c>
      <c r="E46" s="33">
        <f t="shared" si="26"/>
        <v>33333.333333333336</v>
      </c>
      <c r="F46" s="33">
        <f t="shared" si="26"/>
        <v>33333.333333333336</v>
      </c>
      <c r="G46" s="33">
        <f t="shared" si="26"/>
        <v>33333.333333333336</v>
      </c>
      <c r="H46" s="33">
        <f t="shared" si="26"/>
        <v>33333.333333333336</v>
      </c>
      <c r="I46" s="33">
        <f t="shared" si="26"/>
        <v>33333.333333333336</v>
      </c>
      <c r="J46" s="33">
        <f t="shared" si="26"/>
        <v>33333.333333333336</v>
      </c>
      <c r="K46" s="33">
        <f t="shared" si="26"/>
        <v>33333.333333333336</v>
      </c>
      <c r="L46" s="33">
        <f t="shared" si="26"/>
        <v>33333.333333333336</v>
      </c>
      <c r="M46" s="33">
        <f t="shared" si="26"/>
        <v>33333.333333333336</v>
      </c>
      <c r="N46" s="33">
        <f t="shared" si="26"/>
        <v>33333.333333333336</v>
      </c>
      <c r="O46" s="33">
        <f t="shared" si="26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7">1000000/12</f>
        <v>83333.333333333328</v>
      </c>
      <c r="E47" s="33">
        <f t="shared" si="27"/>
        <v>83333.333333333328</v>
      </c>
      <c r="F47" s="33">
        <f t="shared" si="27"/>
        <v>83333.333333333328</v>
      </c>
      <c r="G47" s="33">
        <f t="shared" si="27"/>
        <v>83333.333333333328</v>
      </c>
      <c r="H47" s="33">
        <f t="shared" si="27"/>
        <v>83333.333333333328</v>
      </c>
      <c r="I47" s="33">
        <f t="shared" si="27"/>
        <v>83333.333333333328</v>
      </c>
      <c r="J47" s="33">
        <f t="shared" si="27"/>
        <v>83333.333333333328</v>
      </c>
      <c r="K47" s="33">
        <f t="shared" si="27"/>
        <v>83333.333333333328</v>
      </c>
      <c r="L47" s="33">
        <f t="shared" si="27"/>
        <v>83333.333333333328</v>
      </c>
      <c r="M47" s="33">
        <f t="shared" si="27"/>
        <v>83333.333333333328</v>
      </c>
      <c r="N47" s="33">
        <f t="shared" si="27"/>
        <v>83333.333333333328</v>
      </c>
      <c r="O47" s="33">
        <f t="shared" si="27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8">(39468000+1500000)/12</f>
        <v>3414000</v>
      </c>
      <c r="E48" s="33">
        <f t="shared" si="28"/>
        <v>3414000</v>
      </c>
      <c r="F48" s="33">
        <f t="shared" si="28"/>
        <v>3414000</v>
      </c>
      <c r="G48" s="33">
        <f t="shared" si="28"/>
        <v>3414000</v>
      </c>
      <c r="H48" s="33">
        <f t="shared" si="28"/>
        <v>3414000</v>
      </c>
      <c r="I48" s="33">
        <f t="shared" si="28"/>
        <v>3414000</v>
      </c>
      <c r="J48" s="33">
        <f t="shared" si="28"/>
        <v>3414000</v>
      </c>
      <c r="K48" s="33">
        <f t="shared" si="28"/>
        <v>3414000</v>
      </c>
      <c r="L48" s="33">
        <f t="shared" si="28"/>
        <v>3414000</v>
      </c>
      <c r="M48" s="33">
        <f t="shared" si="28"/>
        <v>3414000</v>
      </c>
      <c r="N48" s="33">
        <f t="shared" si="28"/>
        <v>3414000</v>
      </c>
      <c r="O48" s="33">
        <f t="shared" si="28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 t="shared" ref="D49:O49" si="29">5000000/12</f>
        <v>416666.66666666669</v>
      </c>
      <c r="E49" s="33">
        <f t="shared" si="29"/>
        <v>416666.66666666669</v>
      </c>
      <c r="F49" s="33">
        <f t="shared" si="29"/>
        <v>416666.66666666669</v>
      </c>
      <c r="G49" s="33">
        <f t="shared" si="29"/>
        <v>416666.66666666669</v>
      </c>
      <c r="H49" s="33">
        <f t="shared" si="29"/>
        <v>416666.66666666669</v>
      </c>
      <c r="I49" s="33">
        <f t="shared" si="29"/>
        <v>416666.66666666669</v>
      </c>
      <c r="J49" s="33">
        <f t="shared" si="29"/>
        <v>416666.66666666669</v>
      </c>
      <c r="K49" s="33">
        <f t="shared" si="29"/>
        <v>416666.66666666669</v>
      </c>
      <c r="L49" s="33">
        <f t="shared" si="29"/>
        <v>416666.66666666669</v>
      </c>
      <c r="M49" s="33">
        <f t="shared" si="29"/>
        <v>416666.66666666669</v>
      </c>
      <c r="N49" s="33">
        <f t="shared" si="29"/>
        <v>416666.66666666669</v>
      </c>
      <c r="O49" s="33">
        <f t="shared" si="29"/>
        <v>416666.66666666669</v>
      </c>
      <c r="P49" s="9">
        <f t="shared" si="14"/>
        <v>5000000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(('2033'!P23-('2033'!P59-'2033'!P45))*0.1)/12</f>
        <v>3974502.8602961185</v>
      </c>
      <c r="E53" s="33">
        <f>(('2033'!P23-('2033'!P59-'2033'!P45))*0.1)/12</f>
        <v>3974502.8602961185</v>
      </c>
      <c r="F53" s="33">
        <f>(('2033'!P23-('2033'!P59-'2033'!P45))*0.1)/12</f>
        <v>3974502.8602961185</v>
      </c>
      <c r="G53" s="33">
        <f>(('2033'!P23-('2033'!P59-'2033'!P45))*0.1)/12</f>
        <v>3974502.8602961185</v>
      </c>
      <c r="H53" s="33">
        <f>(('2033'!P23-('2033'!P59-'2033'!P45))*0.1)/12</f>
        <v>3974502.8602961185</v>
      </c>
      <c r="I53" s="33">
        <f>(('2033'!P23-('2033'!P59-'2033'!P45))*0.1)/12</f>
        <v>3974502.8602961185</v>
      </c>
      <c r="J53" s="33">
        <f>(('2033'!P23-('2033'!P59-'2033'!P45))*0.1)/12</f>
        <v>3974502.8602961185</v>
      </c>
      <c r="K53" s="33">
        <f>(('2033'!P23-('2033'!P59-'2033'!P45))*0.1)/12</f>
        <v>3974502.8602961185</v>
      </c>
      <c r="L53" s="33">
        <f>(('2033'!P23-('2033'!P59-'2033'!P45))*0.1)/12</f>
        <v>3974502.8602961185</v>
      </c>
      <c r="M53" s="33">
        <f>(('2033'!P23-('2033'!P59-'2033'!P45))*0.1)/12</f>
        <v>3974502.8602961185</v>
      </c>
      <c r="N53" s="33">
        <f>(('2033'!P23-('2033'!P59-'2033'!P45))*0.1)/12</f>
        <v>3974502.8602961185</v>
      </c>
      <c r="O53" s="33">
        <f>(('2033'!P23-('2033'!P59-'2033'!P45))*0.1)/12</f>
        <v>3974502.8602961185</v>
      </c>
      <c r="P53" s="9">
        <f t="shared" si="14"/>
        <v>47694034.323553413</v>
      </c>
    </row>
    <row r="54" spans="2:16" ht="18" customHeight="1" x14ac:dyDescent="0.2">
      <c r="B54" s="14" t="s">
        <v>72</v>
      </c>
      <c r="C54" s="9"/>
      <c r="D54" s="33">
        <f t="shared" ref="D54:O54" si="30">400000/12</f>
        <v>33333.333333333336</v>
      </c>
      <c r="E54" s="33">
        <f t="shared" si="30"/>
        <v>33333.333333333336</v>
      </c>
      <c r="F54" s="33">
        <f t="shared" si="30"/>
        <v>33333.333333333336</v>
      </c>
      <c r="G54" s="33">
        <f t="shared" si="30"/>
        <v>33333.333333333336</v>
      </c>
      <c r="H54" s="33">
        <f t="shared" si="30"/>
        <v>33333.333333333336</v>
      </c>
      <c r="I54" s="33">
        <f t="shared" si="30"/>
        <v>33333.333333333336</v>
      </c>
      <c r="J54" s="33">
        <f t="shared" si="30"/>
        <v>33333.333333333336</v>
      </c>
      <c r="K54" s="33">
        <f t="shared" si="30"/>
        <v>33333.333333333336</v>
      </c>
      <c r="L54" s="33">
        <f t="shared" si="30"/>
        <v>33333.333333333336</v>
      </c>
      <c r="M54" s="33">
        <f t="shared" si="30"/>
        <v>33333.333333333336</v>
      </c>
      <c r="N54" s="33">
        <f t="shared" si="30"/>
        <v>33333.333333333336</v>
      </c>
      <c r="O54" s="33">
        <f t="shared" si="30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31">2000000/12</f>
        <v>166666.66666666666</v>
      </c>
      <c r="E55" s="33">
        <f t="shared" si="31"/>
        <v>166666.66666666666</v>
      </c>
      <c r="F55" s="33">
        <f t="shared" si="31"/>
        <v>166666.66666666666</v>
      </c>
      <c r="G55" s="33">
        <f t="shared" si="31"/>
        <v>166666.66666666666</v>
      </c>
      <c r="H55" s="33">
        <f t="shared" si="31"/>
        <v>166666.66666666666</v>
      </c>
      <c r="I55" s="33">
        <f t="shared" si="31"/>
        <v>166666.66666666666</v>
      </c>
      <c r="J55" s="33">
        <f t="shared" si="31"/>
        <v>166666.66666666666</v>
      </c>
      <c r="K55" s="33">
        <f t="shared" si="31"/>
        <v>166666.66666666666</v>
      </c>
      <c r="L55" s="33">
        <f t="shared" si="31"/>
        <v>166666.66666666666</v>
      </c>
      <c r="M55" s="33">
        <f t="shared" si="31"/>
        <v>166666.66666666666</v>
      </c>
      <c r="N55" s="33">
        <f t="shared" si="31"/>
        <v>166666.66666666666</v>
      </c>
      <c r="O55" s="33">
        <f t="shared" si="31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2">SUM(C27:C58)</f>
        <v>0</v>
      </c>
      <c r="D59" s="17">
        <f t="shared" si="32"/>
        <v>86890488.013629451</v>
      </c>
      <c r="E59" s="17">
        <f t="shared" si="32"/>
        <v>86890488.013629451</v>
      </c>
      <c r="F59" s="17">
        <f t="shared" si="32"/>
        <v>86890488.013629451</v>
      </c>
      <c r="G59" s="17">
        <f t="shared" si="32"/>
        <v>86890488.013629451</v>
      </c>
      <c r="H59" s="17">
        <f t="shared" si="32"/>
        <v>86890488.013629451</v>
      </c>
      <c r="I59" s="17">
        <f t="shared" si="32"/>
        <v>86890488.013629451</v>
      </c>
      <c r="J59" s="17">
        <f t="shared" si="32"/>
        <v>86890488.013629451</v>
      </c>
      <c r="K59" s="17">
        <f t="shared" si="32"/>
        <v>86890488.013629451</v>
      </c>
      <c r="L59" s="17">
        <f t="shared" si="32"/>
        <v>86890488.013629451</v>
      </c>
      <c r="M59" s="17">
        <f t="shared" si="32"/>
        <v>86890488.013629451</v>
      </c>
      <c r="N59" s="17">
        <f t="shared" si="32"/>
        <v>86890488.013629451</v>
      </c>
      <c r="O59" s="17">
        <f t="shared" si="32"/>
        <v>86890488.013629451</v>
      </c>
      <c r="P59" s="17">
        <f t="shared" si="32"/>
        <v>1042685856.1635535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33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3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3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3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20612309.173049748</v>
      </c>
      <c r="P64" s="9">
        <f t="shared" si="33"/>
        <v>20612309.173049748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4">SUM(D59:D64)</f>
        <v>86890488.013629451</v>
      </c>
      <c r="E65" s="17">
        <f t="shared" si="34"/>
        <v>86890488.013629451</v>
      </c>
      <c r="F65" s="17">
        <f t="shared" si="34"/>
        <v>86890488.013629451</v>
      </c>
      <c r="G65" s="17">
        <f t="shared" si="34"/>
        <v>86890488.013629451</v>
      </c>
      <c r="H65" s="17">
        <f t="shared" si="34"/>
        <v>86890488.013629451</v>
      </c>
      <c r="I65" s="17">
        <f t="shared" si="34"/>
        <v>86890488.013629451</v>
      </c>
      <c r="J65" s="17">
        <f t="shared" si="34"/>
        <v>86890488.013629451</v>
      </c>
      <c r="K65" s="17">
        <f t="shared" si="34"/>
        <v>86890488.013629451</v>
      </c>
      <c r="L65" s="17">
        <f t="shared" si="34"/>
        <v>86890488.013629451</v>
      </c>
      <c r="M65" s="17">
        <f t="shared" si="34"/>
        <v>86890488.013629451</v>
      </c>
      <c r="N65" s="17">
        <f t="shared" si="34"/>
        <v>86890488.013629451</v>
      </c>
      <c r="O65" s="17">
        <f t="shared" si="34"/>
        <v>107502797.1866792</v>
      </c>
      <c r="P65" s="17">
        <f t="shared" si="34"/>
        <v>1063298165.3366032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5">(C24-C65)</f>
        <v>0</v>
      </c>
      <c r="D66" s="17">
        <f t="shared" si="35"/>
        <v>2288328795.3793902</v>
      </c>
      <c r="E66" s="17">
        <f t="shared" si="35"/>
        <v>2321738671.6859331</v>
      </c>
      <c r="F66" s="17">
        <f t="shared" si="35"/>
        <v>2355194884.0479846</v>
      </c>
      <c r="G66" s="17">
        <f t="shared" si="35"/>
        <v>2388699749.2683201</v>
      </c>
      <c r="H66" s="17">
        <f t="shared" si="35"/>
        <v>2422255699.9898539</v>
      </c>
      <c r="I66" s="17">
        <f t="shared" si="35"/>
        <v>2455865290.4876456</v>
      </c>
      <c r="J66" s="17">
        <f t="shared" si="35"/>
        <v>2489531202.7505083</v>
      </c>
      <c r="K66" s="17">
        <f t="shared" si="35"/>
        <v>2523256252.8666959</v>
      </c>
      <c r="L66" s="17">
        <f t="shared" si="35"/>
        <v>2557043397.7288742</v>
      </c>
      <c r="M66" s="17">
        <f t="shared" si="35"/>
        <v>2593695742.0743427</v>
      </c>
      <c r="N66" s="17">
        <f t="shared" si="35"/>
        <v>2630416545.8772664</v>
      </c>
      <c r="O66" s="17">
        <f t="shared" si="35"/>
        <v>2646596922.9374676</v>
      </c>
      <c r="P66" s="17">
        <f t="shared" si="35"/>
        <v>2646596922.9374676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IPRG9Ac0mJQ0rT9VWVMsfc43jJdCxWSs3u701MdE6A6++y+cvJ244n+fjLuBBl1ws5ZaagMMvXIErgAvsXVukA==" saltValue="wAxUYrgSFQYIvC2Fbxdr1w==" spinCount="100000" sheet="1" objects="1" scenarios="1"/>
  <pageMargins left="0" right="0" top="0.5" bottom="0.25" header="0" footer="0"/>
  <pageSetup scale="45" fitToWidth="0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6C134-C474-45A5-82B0-1501BEA2FC44}">
  <sheetPr>
    <tabColor indexed="44"/>
    <pageSetUpPr fitToPage="1"/>
  </sheetPr>
  <dimension ref="B1:S74"/>
  <sheetViews>
    <sheetView showGridLines="0" zoomScale="90" zoomScaleNormal="90" workbookViewId="0">
      <pane ySplit="4" topLeftCell="A41" activePane="bottomLeft" state="frozen"/>
      <selection pane="bottomLeft" activeCell="D9" sqref="D9:O9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49310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49310</v>
      </c>
      <c r="E4" s="30">
        <f>DATE(YEAR(D4),MONTH(D4)+1,1)</f>
        <v>49341</v>
      </c>
      <c r="F4" s="30">
        <f t="shared" ref="F4:O4" si="0">DATE(YEAR(E4),MONTH(E4)+1,1)</f>
        <v>49369</v>
      </c>
      <c r="G4" s="30">
        <f t="shared" si="0"/>
        <v>49400</v>
      </c>
      <c r="H4" s="30">
        <f t="shared" si="0"/>
        <v>49430</v>
      </c>
      <c r="I4" s="30">
        <f t="shared" si="0"/>
        <v>49461</v>
      </c>
      <c r="J4" s="30">
        <f t="shared" si="0"/>
        <v>49491</v>
      </c>
      <c r="K4" s="30">
        <f t="shared" si="0"/>
        <v>49522</v>
      </c>
      <c r="L4" s="30">
        <f t="shared" si="0"/>
        <v>49553</v>
      </c>
      <c r="M4" s="30">
        <f t="shared" si="0"/>
        <v>49583</v>
      </c>
      <c r="N4" s="30">
        <f t="shared" si="0"/>
        <v>49614</v>
      </c>
      <c r="O4" s="30">
        <f t="shared" si="0"/>
        <v>49644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'2034'!P66</f>
        <v>2646596922.9374676</v>
      </c>
      <c r="E5" s="9">
        <f t="shared" ref="E5:O5" si="1">D66</f>
        <v>2679962625.1654568</v>
      </c>
      <c r="F5" s="9">
        <f t="shared" si="1"/>
        <v>2713372456.9701209</v>
      </c>
      <c r="G5" s="9">
        <f t="shared" si="1"/>
        <v>2746828624.8302937</v>
      </c>
      <c r="H5" s="9">
        <f t="shared" si="1"/>
        <v>2780333445.5487504</v>
      </c>
      <c r="I5" s="9">
        <f t="shared" si="1"/>
        <v>2813889351.7684054</v>
      </c>
      <c r="J5" s="9">
        <f t="shared" si="1"/>
        <v>2847498897.7643185</v>
      </c>
      <c r="K5" s="9">
        <f t="shared" si="1"/>
        <v>2881164765.5253024</v>
      </c>
      <c r="L5" s="9">
        <f t="shared" si="1"/>
        <v>2914889771.1396112</v>
      </c>
      <c r="M5" s="9">
        <f t="shared" si="1"/>
        <v>2948676871.4999108</v>
      </c>
      <c r="N5" s="9">
        <f t="shared" si="1"/>
        <v>2985329171.3435006</v>
      </c>
      <c r="O5" s="9">
        <f t="shared" si="1"/>
        <v>3022049930.6445456</v>
      </c>
      <c r="P5" s="9">
        <f>D5</f>
        <v>2646596922.9374676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(116248843.21/4)+(116248843.21/4)+(116248843.21/4)+(116248843.21/4)</f>
        <v>116248843.20999999</v>
      </c>
      <c r="E9" s="9">
        <f t="shared" si="3"/>
        <v>116248843.20999999</v>
      </c>
      <c r="F9" s="9">
        <f t="shared" si="3"/>
        <v>116248843.20999999</v>
      </c>
      <c r="G9" s="9">
        <f t="shared" si="3"/>
        <v>116248843.20999999</v>
      </c>
      <c r="H9" s="9">
        <f t="shared" si="3"/>
        <v>116248843.20999999</v>
      </c>
      <c r="I9" s="9">
        <f t="shared" si="3"/>
        <v>116248843.20999999</v>
      </c>
      <c r="J9" s="9">
        <f t="shared" si="3"/>
        <v>116248843.20999999</v>
      </c>
      <c r="K9" s="9">
        <f t="shared" si="3"/>
        <v>116248843.20999999</v>
      </c>
      <c r="L9" s="9">
        <f t="shared" si="3"/>
        <v>116248843.20999999</v>
      </c>
      <c r="M9" s="9">
        <f t="shared" si="3"/>
        <v>116248843.20999999</v>
      </c>
      <c r="N9" s="9">
        <f t="shared" si="3"/>
        <v>116248843.20999999</v>
      </c>
      <c r="O9" s="9">
        <f t="shared" si="3"/>
        <v>116248843.20999999</v>
      </c>
      <c r="P9" s="9">
        <f t="shared" si="2"/>
        <v>1394986118.5200002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118648843.20999999</v>
      </c>
      <c r="E14" s="9">
        <f t="shared" si="5"/>
        <v>118648843.20999999</v>
      </c>
      <c r="F14" s="9">
        <f t="shared" si="5"/>
        <v>118648843.20999999</v>
      </c>
      <c r="G14" s="9">
        <f t="shared" si="5"/>
        <v>118648843.20999999</v>
      </c>
      <c r="H14" s="9">
        <f t="shared" si="5"/>
        <v>118648843.20999999</v>
      </c>
      <c r="I14" s="9">
        <f t="shared" si="5"/>
        <v>118648843.20999999</v>
      </c>
      <c r="J14" s="9">
        <f t="shared" si="5"/>
        <v>118648843.20999999</v>
      </c>
      <c r="K14" s="9">
        <f t="shared" si="5"/>
        <v>118648843.20999999</v>
      </c>
      <c r="L14" s="9">
        <f t="shared" si="5"/>
        <v>118648843.20999999</v>
      </c>
      <c r="M14" s="9">
        <f t="shared" si="5"/>
        <v>121448843.20999999</v>
      </c>
      <c r="N14" s="9">
        <f t="shared" si="5"/>
        <v>121448843.20999999</v>
      </c>
      <c r="O14" s="9">
        <f t="shared" si="5"/>
        <v>121448843.20999999</v>
      </c>
      <c r="P14" s="9">
        <f t="shared" si="2"/>
        <v>1432186118.5200002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120256234.7434973</v>
      </c>
      <c r="E23" s="17">
        <f t="shared" si="10"/>
        <v>120300364.32017216</v>
      </c>
      <c r="F23" s="17">
        <f t="shared" si="10"/>
        <v>120346700.37568077</v>
      </c>
      <c r="G23" s="17">
        <f t="shared" si="10"/>
        <v>120395353.23396482</v>
      </c>
      <c r="H23" s="17">
        <f t="shared" si="10"/>
        <v>120446438.73516306</v>
      </c>
      <c r="I23" s="17">
        <f t="shared" si="10"/>
        <v>120500078.5114212</v>
      </c>
      <c r="J23" s="17">
        <f t="shared" si="10"/>
        <v>120556400.27649227</v>
      </c>
      <c r="K23" s="17">
        <f t="shared" si="10"/>
        <v>120615538.12981689</v>
      </c>
      <c r="L23" s="17">
        <f t="shared" si="10"/>
        <v>120677632.87580773</v>
      </c>
      <c r="M23" s="17">
        <f t="shared" si="10"/>
        <v>123542832.35909812</v>
      </c>
      <c r="N23" s="17">
        <f t="shared" si="10"/>
        <v>123611291.81655303</v>
      </c>
      <c r="O23" s="17">
        <f t="shared" si="10"/>
        <v>123683174.24688068</v>
      </c>
      <c r="P23" s="17">
        <f t="shared" si="10"/>
        <v>1454932039.6245484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2766853157.6809649</v>
      </c>
      <c r="E24" s="17">
        <f t="shared" si="11"/>
        <v>2800262989.4856291</v>
      </c>
      <c r="F24" s="17">
        <f t="shared" si="11"/>
        <v>2833719157.3458018</v>
      </c>
      <c r="G24" s="17">
        <f t="shared" si="11"/>
        <v>2867223978.0642586</v>
      </c>
      <c r="H24" s="17">
        <f t="shared" si="11"/>
        <v>2900779884.2839136</v>
      </c>
      <c r="I24" s="17">
        <f t="shared" si="11"/>
        <v>2934389430.2798266</v>
      </c>
      <c r="J24" s="17">
        <f t="shared" si="11"/>
        <v>2968055298.0408106</v>
      </c>
      <c r="K24" s="17">
        <f t="shared" si="11"/>
        <v>3001780303.6551194</v>
      </c>
      <c r="L24" s="17">
        <f t="shared" si="11"/>
        <v>3035567404.015419</v>
      </c>
      <c r="M24" s="17">
        <f t="shared" si="11"/>
        <v>3072219703.8590088</v>
      </c>
      <c r="N24" s="17">
        <f t="shared" si="11"/>
        <v>3108940463.1600537</v>
      </c>
      <c r="O24" s="17">
        <f t="shared" si="11"/>
        <v>3145733104.8914261</v>
      </c>
      <c r="P24" s="17">
        <f t="shared" si="11"/>
        <v>4101528962.562016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((153720990+25000000+25000000)+200000000)/12</f>
        <v>33643415.833333336</v>
      </c>
      <c r="E28" s="9">
        <f t="shared" si="12"/>
        <v>33643415.833333336</v>
      </c>
      <c r="F28" s="9">
        <f t="shared" si="12"/>
        <v>33643415.833333336</v>
      </c>
      <c r="G28" s="9">
        <f t="shared" si="12"/>
        <v>33643415.833333336</v>
      </c>
      <c r="H28" s="9">
        <f t="shared" si="12"/>
        <v>33643415.833333336</v>
      </c>
      <c r="I28" s="9">
        <f t="shared" si="12"/>
        <v>33643415.833333336</v>
      </c>
      <c r="J28" s="9">
        <f t="shared" si="12"/>
        <v>33643415.833333336</v>
      </c>
      <c r="K28" s="9">
        <f t="shared" si="12"/>
        <v>33643415.833333336</v>
      </c>
      <c r="L28" s="9">
        <f t="shared" si="12"/>
        <v>33643415.833333336</v>
      </c>
      <c r="M28" s="9">
        <f t="shared" si="12"/>
        <v>33643415.833333336</v>
      </c>
      <c r="N28" s="9">
        <f t="shared" si="12"/>
        <v>33643415.833333336</v>
      </c>
      <c r="O28" s="9">
        <f t="shared" si="12"/>
        <v>33643415.833333336</v>
      </c>
      <c r="P28" s="9">
        <f>SUM(D28:O28)</f>
        <v>403720989.99999994</v>
      </c>
    </row>
    <row r="29" spans="2:16" ht="18" customHeight="1" x14ac:dyDescent="0.2">
      <c r="B29" s="14" t="s">
        <v>50</v>
      </c>
      <c r="C29" s="9"/>
      <c r="D29" s="9">
        <f t="shared" ref="D29:O29" si="13">(25000000*12)/12</f>
        <v>25000000</v>
      </c>
      <c r="E29" s="9">
        <f t="shared" si="13"/>
        <v>25000000</v>
      </c>
      <c r="F29" s="9">
        <f t="shared" si="13"/>
        <v>25000000</v>
      </c>
      <c r="G29" s="9">
        <f t="shared" si="13"/>
        <v>25000000</v>
      </c>
      <c r="H29" s="9">
        <f t="shared" si="13"/>
        <v>25000000</v>
      </c>
      <c r="I29" s="9">
        <f t="shared" si="13"/>
        <v>25000000</v>
      </c>
      <c r="J29" s="9">
        <f t="shared" si="13"/>
        <v>25000000</v>
      </c>
      <c r="K29" s="9">
        <f t="shared" si="13"/>
        <v>25000000</v>
      </c>
      <c r="L29" s="9">
        <f t="shared" si="13"/>
        <v>25000000</v>
      </c>
      <c r="M29" s="9">
        <f t="shared" si="13"/>
        <v>25000000</v>
      </c>
      <c r="N29" s="9">
        <f t="shared" si="13"/>
        <v>25000000</v>
      </c>
      <c r="O29" s="9">
        <f t="shared" si="13"/>
        <v>25000000</v>
      </c>
      <c r="P29" s="9">
        <f>SUM(D29:O29)</f>
        <v>300000000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38500000/12</f>
        <v>3208333.3333333335</v>
      </c>
      <c r="E33" s="33">
        <f t="shared" ref="E33:O33" si="15">38500000/12</f>
        <v>3208333.3333333335</v>
      </c>
      <c r="F33" s="33">
        <f t="shared" si="15"/>
        <v>3208333.3333333335</v>
      </c>
      <c r="G33" s="33">
        <f t="shared" si="15"/>
        <v>3208333.3333333335</v>
      </c>
      <c r="H33" s="33">
        <f t="shared" si="15"/>
        <v>3208333.3333333335</v>
      </c>
      <c r="I33" s="33">
        <f t="shared" si="15"/>
        <v>3208333.3333333335</v>
      </c>
      <c r="J33" s="33">
        <f t="shared" si="15"/>
        <v>3208333.3333333335</v>
      </c>
      <c r="K33" s="33">
        <f t="shared" si="15"/>
        <v>3208333.3333333335</v>
      </c>
      <c r="L33" s="33">
        <f t="shared" si="15"/>
        <v>3208333.3333333335</v>
      </c>
      <c r="M33" s="33">
        <f t="shared" si="15"/>
        <v>3208333.3333333335</v>
      </c>
      <c r="N33" s="33">
        <f t="shared" si="15"/>
        <v>3208333.3333333335</v>
      </c>
      <c r="O33" s="33">
        <f t="shared" si="15"/>
        <v>3208333.3333333335</v>
      </c>
      <c r="P33" s="9">
        <f t="shared" si="14"/>
        <v>38500000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 t="shared" ref="D37:O37" si="17">112936920/12</f>
        <v>9411410</v>
      </c>
      <c r="E37" s="33">
        <f t="shared" si="17"/>
        <v>9411410</v>
      </c>
      <c r="F37" s="33">
        <f t="shared" si="17"/>
        <v>9411410</v>
      </c>
      <c r="G37" s="33">
        <f t="shared" si="17"/>
        <v>9411410</v>
      </c>
      <c r="H37" s="33">
        <f t="shared" si="17"/>
        <v>9411410</v>
      </c>
      <c r="I37" s="33">
        <f t="shared" si="17"/>
        <v>9411410</v>
      </c>
      <c r="J37" s="33">
        <f t="shared" si="17"/>
        <v>9411410</v>
      </c>
      <c r="K37" s="33">
        <f t="shared" si="17"/>
        <v>9411410</v>
      </c>
      <c r="L37" s="33">
        <f t="shared" si="17"/>
        <v>9411410</v>
      </c>
      <c r="M37" s="33">
        <f t="shared" si="17"/>
        <v>9411410</v>
      </c>
      <c r="N37" s="33">
        <f t="shared" si="17"/>
        <v>9411410</v>
      </c>
      <c r="O37" s="33">
        <f t="shared" si="17"/>
        <v>9411410</v>
      </c>
      <c r="P37" s="9">
        <f t="shared" si="14"/>
        <v>112936920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1430534.32</v>
      </c>
      <c r="E38" s="9">
        <f t="shared" si="18"/>
        <v>1430534.32</v>
      </c>
      <c r="F38" s="9">
        <f t="shared" si="18"/>
        <v>1430534.32</v>
      </c>
      <c r="G38" s="9">
        <f t="shared" si="18"/>
        <v>1430534.32</v>
      </c>
      <c r="H38" s="9">
        <f t="shared" si="18"/>
        <v>1430534.32</v>
      </c>
      <c r="I38" s="9">
        <f t="shared" si="18"/>
        <v>1430534.32</v>
      </c>
      <c r="J38" s="9">
        <f t="shared" si="18"/>
        <v>1430534.32</v>
      </c>
      <c r="K38" s="9">
        <f t="shared" si="18"/>
        <v>1430534.32</v>
      </c>
      <c r="L38" s="9">
        <f t="shared" si="18"/>
        <v>1430534.32</v>
      </c>
      <c r="M38" s="9">
        <f t="shared" si="18"/>
        <v>1430534.32</v>
      </c>
      <c r="N38" s="9">
        <f t="shared" si="18"/>
        <v>1430534.32</v>
      </c>
      <c r="O38" s="9">
        <f t="shared" si="18"/>
        <v>1430534.32</v>
      </c>
      <c r="P38" s="9">
        <f t="shared" si="14"/>
        <v>17166411.84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>
        <f>64699500/12</f>
        <v>5391625</v>
      </c>
      <c r="E45" s="33">
        <f t="shared" ref="E45:O45" si="25">64699500/12</f>
        <v>5391625</v>
      </c>
      <c r="F45" s="33">
        <f t="shared" si="25"/>
        <v>5391625</v>
      </c>
      <c r="G45" s="33">
        <f t="shared" si="25"/>
        <v>5391625</v>
      </c>
      <c r="H45" s="33">
        <f t="shared" si="25"/>
        <v>5391625</v>
      </c>
      <c r="I45" s="33">
        <f t="shared" si="25"/>
        <v>5391625</v>
      </c>
      <c r="J45" s="33">
        <f t="shared" si="25"/>
        <v>5391625</v>
      </c>
      <c r="K45" s="33">
        <f t="shared" si="25"/>
        <v>5391625</v>
      </c>
      <c r="L45" s="33">
        <f t="shared" si="25"/>
        <v>5391625</v>
      </c>
      <c r="M45" s="33">
        <f t="shared" si="25"/>
        <v>5391625</v>
      </c>
      <c r="N45" s="33">
        <f t="shared" si="25"/>
        <v>5391625</v>
      </c>
      <c r="O45" s="33">
        <f t="shared" si="25"/>
        <v>5391625</v>
      </c>
      <c r="P45" s="9">
        <f t="shared" si="14"/>
        <v>64699500</v>
      </c>
    </row>
    <row r="46" spans="2:16" ht="18" customHeight="1" x14ac:dyDescent="0.2">
      <c r="B46" s="14" t="s">
        <v>62</v>
      </c>
      <c r="C46" s="9"/>
      <c r="D46" s="33">
        <f t="shared" ref="D46:O46" si="26">400000/12</f>
        <v>33333.333333333336</v>
      </c>
      <c r="E46" s="33">
        <f t="shared" si="26"/>
        <v>33333.333333333336</v>
      </c>
      <c r="F46" s="33">
        <f t="shared" si="26"/>
        <v>33333.333333333336</v>
      </c>
      <c r="G46" s="33">
        <f t="shared" si="26"/>
        <v>33333.333333333336</v>
      </c>
      <c r="H46" s="33">
        <f t="shared" si="26"/>
        <v>33333.333333333336</v>
      </c>
      <c r="I46" s="33">
        <f t="shared" si="26"/>
        <v>33333.333333333336</v>
      </c>
      <c r="J46" s="33">
        <f t="shared" si="26"/>
        <v>33333.333333333336</v>
      </c>
      <c r="K46" s="33">
        <f t="shared" si="26"/>
        <v>33333.333333333336</v>
      </c>
      <c r="L46" s="33">
        <f t="shared" si="26"/>
        <v>33333.333333333336</v>
      </c>
      <c r="M46" s="33">
        <f t="shared" si="26"/>
        <v>33333.333333333336</v>
      </c>
      <c r="N46" s="33">
        <f t="shared" si="26"/>
        <v>33333.333333333336</v>
      </c>
      <c r="O46" s="33">
        <f t="shared" si="26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7">1000000/12</f>
        <v>83333.333333333328</v>
      </c>
      <c r="E47" s="33">
        <f t="shared" si="27"/>
        <v>83333.333333333328</v>
      </c>
      <c r="F47" s="33">
        <f t="shared" si="27"/>
        <v>83333.333333333328</v>
      </c>
      <c r="G47" s="33">
        <f t="shared" si="27"/>
        <v>83333.333333333328</v>
      </c>
      <c r="H47" s="33">
        <f t="shared" si="27"/>
        <v>83333.333333333328</v>
      </c>
      <c r="I47" s="33">
        <f t="shared" si="27"/>
        <v>83333.333333333328</v>
      </c>
      <c r="J47" s="33">
        <f t="shared" si="27"/>
        <v>83333.333333333328</v>
      </c>
      <c r="K47" s="33">
        <f t="shared" si="27"/>
        <v>83333.333333333328</v>
      </c>
      <c r="L47" s="33">
        <f t="shared" si="27"/>
        <v>83333.333333333328</v>
      </c>
      <c r="M47" s="33">
        <f t="shared" si="27"/>
        <v>83333.333333333328</v>
      </c>
      <c r="N47" s="33">
        <f t="shared" si="27"/>
        <v>83333.333333333328</v>
      </c>
      <c r="O47" s="33">
        <f t="shared" si="27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8">(39468000+1500000)/12</f>
        <v>3414000</v>
      </c>
      <c r="E48" s="33">
        <f t="shared" si="28"/>
        <v>3414000</v>
      </c>
      <c r="F48" s="33">
        <f t="shared" si="28"/>
        <v>3414000</v>
      </c>
      <c r="G48" s="33">
        <f t="shared" si="28"/>
        <v>3414000</v>
      </c>
      <c r="H48" s="33">
        <f t="shared" si="28"/>
        <v>3414000</v>
      </c>
      <c r="I48" s="33">
        <f t="shared" si="28"/>
        <v>3414000</v>
      </c>
      <c r="J48" s="33">
        <f t="shared" si="28"/>
        <v>3414000</v>
      </c>
      <c r="K48" s="33">
        <f t="shared" si="28"/>
        <v>3414000</v>
      </c>
      <c r="L48" s="33">
        <f t="shared" si="28"/>
        <v>3414000</v>
      </c>
      <c r="M48" s="33">
        <f t="shared" si="28"/>
        <v>3414000</v>
      </c>
      <c r="N48" s="33">
        <f t="shared" si="28"/>
        <v>3414000</v>
      </c>
      <c r="O48" s="33">
        <f t="shared" si="28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>5000000/12</f>
        <v>416666.66666666669</v>
      </c>
      <c r="E49" s="33">
        <f t="shared" ref="E49:O49" si="29">5000000/12</f>
        <v>416666.66666666669</v>
      </c>
      <c r="F49" s="33">
        <f t="shared" si="29"/>
        <v>416666.66666666669</v>
      </c>
      <c r="G49" s="33">
        <f t="shared" si="29"/>
        <v>416666.66666666669</v>
      </c>
      <c r="H49" s="33">
        <f t="shared" si="29"/>
        <v>416666.66666666669</v>
      </c>
      <c r="I49" s="33">
        <f t="shared" si="29"/>
        <v>416666.66666666669</v>
      </c>
      <c r="J49" s="33">
        <f t="shared" si="29"/>
        <v>416666.66666666669</v>
      </c>
      <c r="K49" s="33">
        <f t="shared" si="29"/>
        <v>416666.66666666669</v>
      </c>
      <c r="L49" s="33">
        <f t="shared" si="29"/>
        <v>416666.66666666669</v>
      </c>
      <c r="M49" s="33">
        <f t="shared" si="29"/>
        <v>416666.66666666669</v>
      </c>
      <c r="N49" s="33">
        <f t="shared" si="29"/>
        <v>416666.66666666669</v>
      </c>
      <c r="O49" s="33">
        <f t="shared" si="29"/>
        <v>416666.66666666669</v>
      </c>
      <c r="P49" s="9">
        <f t="shared" si="14"/>
        <v>5000000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(('2034'!P23-('2034'!P59-'2034'!P45))*0.1)/12</f>
        <v>3974547.362174958</v>
      </c>
      <c r="E53" s="33">
        <f>(('2034'!P23-('2034'!P59-'2034'!P45))*0.1)/12</f>
        <v>3974547.362174958</v>
      </c>
      <c r="F53" s="33">
        <f>(('2034'!P23-('2034'!P59-'2034'!P45))*0.1)/12</f>
        <v>3974547.362174958</v>
      </c>
      <c r="G53" s="33">
        <f>(('2034'!P23-('2034'!P59-'2034'!P45))*0.1)/12</f>
        <v>3974547.362174958</v>
      </c>
      <c r="H53" s="33">
        <f>(('2034'!P23-('2034'!P59-'2034'!P45))*0.1)/12</f>
        <v>3974547.362174958</v>
      </c>
      <c r="I53" s="33">
        <f>(('2034'!P23-('2034'!P59-'2034'!P45))*0.1)/12</f>
        <v>3974547.362174958</v>
      </c>
      <c r="J53" s="33">
        <f>(('2034'!P23-('2034'!P59-'2034'!P45))*0.1)/12</f>
        <v>3974547.362174958</v>
      </c>
      <c r="K53" s="33">
        <f>(('2034'!P23-('2034'!P59-'2034'!P45))*0.1)/12</f>
        <v>3974547.362174958</v>
      </c>
      <c r="L53" s="33">
        <f>(('2034'!P23-('2034'!P59-'2034'!P45))*0.1)/12</f>
        <v>3974547.362174958</v>
      </c>
      <c r="M53" s="33">
        <f>(('2034'!P23-('2034'!P59-'2034'!P45))*0.1)/12</f>
        <v>3974547.362174958</v>
      </c>
      <c r="N53" s="33">
        <f>(('2034'!P23-('2034'!P59-'2034'!P45))*0.1)/12</f>
        <v>3974547.362174958</v>
      </c>
      <c r="O53" s="33">
        <f>(('2034'!P23-('2034'!P59-'2034'!P45))*0.1)/12</f>
        <v>3974547.362174958</v>
      </c>
      <c r="P53" s="9">
        <f t="shared" si="14"/>
        <v>47694568.346099496</v>
      </c>
    </row>
    <row r="54" spans="2:16" ht="18" customHeight="1" x14ac:dyDescent="0.2">
      <c r="B54" s="14" t="s">
        <v>72</v>
      </c>
      <c r="C54" s="9"/>
      <c r="D54" s="33">
        <f t="shared" ref="D54:O54" si="30">400000/12</f>
        <v>33333.333333333336</v>
      </c>
      <c r="E54" s="33">
        <f t="shared" si="30"/>
        <v>33333.333333333336</v>
      </c>
      <c r="F54" s="33">
        <f t="shared" si="30"/>
        <v>33333.333333333336</v>
      </c>
      <c r="G54" s="33">
        <f t="shared" si="30"/>
        <v>33333.333333333336</v>
      </c>
      <c r="H54" s="33">
        <f t="shared" si="30"/>
        <v>33333.333333333336</v>
      </c>
      <c r="I54" s="33">
        <f t="shared" si="30"/>
        <v>33333.333333333336</v>
      </c>
      <c r="J54" s="33">
        <f t="shared" si="30"/>
        <v>33333.333333333336</v>
      </c>
      <c r="K54" s="33">
        <f t="shared" si="30"/>
        <v>33333.333333333336</v>
      </c>
      <c r="L54" s="33">
        <f t="shared" si="30"/>
        <v>33333.333333333336</v>
      </c>
      <c r="M54" s="33">
        <f t="shared" si="30"/>
        <v>33333.333333333336</v>
      </c>
      <c r="N54" s="33">
        <f t="shared" si="30"/>
        <v>33333.333333333336</v>
      </c>
      <c r="O54" s="33">
        <f t="shared" si="30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31">2000000/12</f>
        <v>166666.66666666666</v>
      </c>
      <c r="E55" s="33">
        <f t="shared" si="31"/>
        <v>166666.66666666666</v>
      </c>
      <c r="F55" s="33">
        <f t="shared" si="31"/>
        <v>166666.66666666666</v>
      </c>
      <c r="G55" s="33">
        <f t="shared" si="31"/>
        <v>166666.66666666666</v>
      </c>
      <c r="H55" s="33">
        <f t="shared" si="31"/>
        <v>166666.66666666666</v>
      </c>
      <c r="I55" s="33">
        <f t="shared" si="31"/>
        <v>166666.66666666666</v>
      </c>
      <c r="J55" s="33">
        <f t="shared" si="31"/>
        <v>166666.66666666666</v>
      </c>
      <c r="K55" s="33">
        <f t="shared" si="31"/>
        <v>166666.66666666666</v>
      </c>
      <c r="L55" s="33">
        <f t="shared" si="31"/>
        <v>166666.66666666666</v>
      </c>
      <c r="M55" s="33">
        <f t="shared" si="31"/>
        <v>166666.66666666666</v>
      </c>
      <c r="N55" s="33">
        <f t="shared" si="31"/>
        <v>166666.66666666666</v>
      </c>
      <c r="O55" s="33">
        <f t="shared" si="31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2">SUM(C27:C58)</f>
        <v>0</v>
      </c>
      <c r="D59" s="17">
        <f t="shared" si="32"/>
        <v>86890532.515508294</v>
      </c>
      <c r="E59" s="17">
        <f t="shared" si="32"/>
        <v>86890532.515508294</v>
      </c>
      <c r="F59" s="17">
        <f t="shared" si="32"/>
        <v>86890532.515508294</v>
      </c>
      <c r="G59" s="17">
        <f t="shared" si="32"/>
        <v>86890532.515508294</v>
      </c>
      <c r="H59" s="17">
        <f t="shared" si="32"/>
        <v>86890532.515508294</v>
      </c>
      <c r="I59" s="17">
        <f t="shared" si="32"/>
        <v>86890532.515508294</v>
      </c>
      <c r="J59" s="17">
        <f t="shared" si="32"/>
        <v>86890532.515508294</v>
      </c>
      <c r="K59" s="17">
        <f t="shared" si="32"/>
        <v>86890532.515508294</v>
      </c>
      <c r="L59" s="17">
        <f t="shared" si="32"/>
        <v>86890532.515508294</v>
      </c>
      <c r="M59" s="17">
        <f t="shared" si="32"/>
        <v>86890532.515508294</v>
      </c>
      <c r="N59" s="17">
        <f t="shared" si="32"/>
        <v>86890532.515508294</v>
      </c>
      <c r="O59" s="17">
        <f t="shared" si="32"/>
        <v>86890532.515508294</v>
      </c>
      <c r="P59" s="17">
        <f t="shared" si="32"/>
        <v>1042686390.1860995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33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3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3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3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20612282.471922446</v>
      </c>
      <c r="P64" s="9">
        <f t="shared" si="33"/>
        <v>20612282.471922446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4">SUM(D59:D64)</f>
        <v>86890532.515508294</v>
      </c>
      <c r="E65" s="17">
        <f t="shared" si="34"/>
        <v>86890532.515508294</v>
      </c>
      <c r="F65" s="17">
        <f t="shared" si="34"/>
        <v>86890532.515508294</v>
      </c>
      <c r="G65" s="17">
        <f t="shared" si="34"/>
        <v>86890532.515508294</v>
      </c>
      <c r="H65" s="17">
        <f t="shared" si="34"/>
        <v>86890532.515508294</v>
      </c>
      <c r="I65" s="17">
        <f t="shared" si="34"/>
        <v>86890532.515508294</v>
      </c>
      <c r="J65" s="17">
        <f t="shared" si="34"/>
        <v>86890532.515508294</v>
      </c>
      <c r="K65" s="17">
        <f t="shared" si="34"/>
        <v>86890532.515508294</v>
      </c>
      <c r="L65" s="17">
        <f t="shared" si="34"/>
        <v>86890532.515508294</v>
      </c>
      <c r="M65" s="17">
        <f t="shared" si="34"/>
        <v>86890532.515508294</v>
      </c>
      <c r="N65" s="17">
        <f t="shared" si="34"/>
        <v>86890532.515508294</v>
      </c>
      <c r="O65" s="17">
        <f t="shared" si="34"/>
        <v>107502814.98743074</v>
      </c>
      <c r="P65" s="17">
        <f t="shared" si="34"/>
        <v>1063298672.6580219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5">(C24-C65)</f>
        <v>0</v>
      </c>
      <c r="D66" s="17">
        <f t="shared" si="35"/>
        <v>2679962625.1654568</v>
      </c>
      <c r="E66" s="17">
        <f t="shared" si="35"/>
        <v>2713372456.9701209</v>
      </c>
      <c r="F66" s="17">
        <f t="shared" si="35"/>
        <v>2746828624.8302937</v>
      </c>
      <c r="G66" s="17">
        <f t="shared" si="35"/>
        <v>2780333445.5487504</v>
      </c>
      <c r="H66" s="17">
        <f t="shared" si="35"/>
        <v>2813889351.7684054</v>
      </c>
      <c r="I66" s="17">
        <f t="shared" si="35"/>
        <v>2847498897.7643185</v>
      </c>
      <c r="J66" s="17">
        <f t="shared" si="35"/>
        <v>2881164765.5253024</v>
      </c>
      <c r="K66" s="17">
        <f t="shared" si="35"/>
        <v>2914889771.1396112</v>
      </c>
      <c r="L66" s="17">
        <f t="shared" si="35"/>
        <v>2948676871.4999108</v>
      </c>
      <c r="M66" s="17">
        <f t="shared" si="35"/>
        <v>2985329171.3435006</v>
      </c>
      <c r="N66" s="17">
        <f t="shared" si="35"/>
        <v>3022049930.6445456</v>
      </c>
      <c r="O66" s="17">
        <f t="shared" si="35"/>
        <v>3038230289.9039955</v>
      </c>
      <c r="P66" s="17">
        <f t="shared" si="35"/>
        <v>3038230289.9039941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goC2cWrW7ojVulFqFX6ro3SfF07GeIKWI0NNCBMppFRnbob+PF4WSYHCJCX29fSa82f1WdvWvThbh9XUd8HKPQ==" saltValue="81GHpG/qIVHk/EYElrEROA==" spinCount="100000" sheet="1" objects="1" scenarios="1"/>
  <pageMargins left="0" right="0" top="0.5" bottom="0.25" header="0" footer="0"/>
  <pageSetup scale="45" fitToWidth="0" orientation="landscape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D6870-2562-4716-9F53-6F75B9ADAF2D}">
  <sheetPr>
    <tabColor indexed="44"/>
    <pageSetUpPr fitToPage="1"/>
  </sheetPr>
  <dimension ref="B1:S74"/>
  <sheetViews>
    <sheetView showGridLines="0" zoomScale="90" zoomScaleNormal="90" workbookViewId="0">
      <pane ySplit="4" topLeftCell="A44" activePane="bottomLeft" state="frozen"/>
      <selection pane="bottomLeft" activeCell="D9" sqref="D9:O9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49675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49675</v>
      </c>
      <c r="E4" s="30">
        <f>DATE(YEAR(D4),MONTH(D4)+1,1)</f>
        <v>49706</v>
      </c>
      <c r="F4" s="30">
        <f t="shared" ref="F4:O4" si="0">DATE(YEAR(E4),MONTH(E4)+1,1)</f>
        <v>49735</v>
      </c>
      <c r="G4" s="30">
        <f t="shared" si="0"/>
        <v>49766</v>
      </c>
      <c r="H4" s="30">
        <f t="shared" si="0"/>
        <v>49796</v>
      </c>
      <c r="I4" s="30">
        <f t="shared" si="0"/>
        <v>49827</v>
      </c>
      <c r="J4" s="30">
        <f t="shared" si="0"/>
        <v>49857</v>
      </c>
      <c r="K4" s="30">
        <f t="shared" si="0"/>
        <v>49888</v>
      </c>
      <c r="L4" s="30">
        <f t="shared" si="0"/>
        <v>49919</v>
      </c>
      <c r="M4" s="30">
        <f t="shared" si="0"/>
        <v>49949</v>
      </c>
      <c r="N4" s="30">
        <f t="shared" si="0"/>
        <v>49980</v>
      </c>
      <c r="O4" s="30">
        <f t="shared" si="0"/>
        <v>50010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'2035'!P66</f>
        <v>3038230289.9039941</v>
      </c>
      <c r="E5" s="9">
        <f t="shared" ref="E5:O5" si="1">D66</f>
        <v>3071595996.582171</v>
      </c>
      <c r="F5" s="9">
        <f t="shared" si="1"/>
        <v>3105005832.8370228</v>
      </c>
      <c r="G5" s="9">
        <f t="shared" si="1"/>
        <v>3138462005.1473832</v>
      </c>
      <c r="H5" s="9">
        <f t="shared" si="1"/>
        <v>3171966830.3160276</v>
      </c>
      <c r="I5" s="9">
        <f t="shared" si="1"/>
        <v>3205522740.9858704</v>
      </c>
      <c r="J5" s="9">
        <f t="shared" si="1"/>
        <v>3239132291.4319711</v>
      </c>
      <c r="K5" s="9">
        <f t="shared" si="1"/>
        <v>3272798163.6431427</v>
      </c>
      <c r="L5" s="9">
        <f t="shared" si="1"/>
        <v>3306523173.7076392</v>
      </c>
      <c r="M5" s="9">
        <f t="shared" si="1"/>
        <v>3340310278.5181265</v>
      </c>
      <c r="N5" s="9">
        <f t="shared" si="1"/>
        <v>3376962582.811904</v>
      </c>
      <c r="O5" s="9">
        <f t="shared" si="1"/>
        <v>3413683346.5631366</v>
      </c>
      <c r="P5" s="9">
        <f>D5</f>
        <v>3038230289.9039941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(116248843.21/4)+(116248843.21/4)+(116248843.21/4)+(116248843.21/4)</f>
        <v>116248843.20999999</v>
      </c>
      <c r="E9" s="9">
        <f t="shared" si="3"/>
        <v>116248843.20999999</v>
      </c>
      <c r="F9" s="9">
        <f t="shared" si="3"/>
        <v>116248843.20999999</v>
      </c>
      <c r="G9" s="9">
        <f t="shared" si="3"/>
        <v>116248843.20999999</v>
      </c>
      <c r="H9" s="9">
        <f t="shared" si="3"/>
        <v>116248843.20999999</v>
      </c>
      <c r="I9" s="9">
        <f t="shared" si="3"/>
        <v>116248843.20999999</v>
      </c>
      <c r="J9" s="9">
        <f t="shared" si="3"/>
        <v>116248843.20999999</v>
      </c>
      <c r="K9" s="9">
        <f t="shared" si="3"/>
        <v>116248843.20999999</v>
      </c>
      <c r="L9" s="9">
        <f t="shared" si="3"/>
        <v>116248843.20999999</v>
      </c>
      <c r="M9" s="9">
        <f t="shared" si="3"/>
        <v>116248843.20999999</v>
      </c>
      <c r="N9" s="9">
        <f t="shared" si="3"/>
        <v>116248843.20999999</v>
      </c>
      <c r="O9" s="9">
        <f t="shared" si="3"/>
        <v>116248843.20999999</v>
      </c>
      <c r="P9" s="9">
        <f t="shared" si="2"/>
        <v>1394986118.5200002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118648843.20999999</v>
      </c>
      <c r="E14" s="9">
        <f t="shared" si="5"/>
        <v>118648843.20999999</v>
      </c>
      <c r="F14" s="9">
        <f t="shared" si="5"/>
        <v>118648843.20999999</v>
      </c>
      <c r="G14" s="9">
        <f t="shared" si="5"/>
        <v>118648843.20999999</v>
      </c>
      <c r="H14" s="9">
        <f t="shared" si="5"/>
        <v>118648843.20999999</v>
      </c>
      <c r="I14" s="9">
        <f t="shared" si="5"/>
        <v>118648843.20999999</v>
      </c>
      <c r="J14" s="9">
        <f t="shared" si="5"/>
        <v>118648843.20999999</v>
      </c>
      <c r="K14" s="9">
        <f t="shared" si="5"/>
        <v>118648843.20999999</v>
      </c>
      <c r="L14" s="9">
        <f t="shared" si="5"/>
        <v>118648843.20999999</v>
      </c>
      <c r="M14" s="9">
        <f t="shared" si="5"/>
        <v>121448843.20999999</v>
      </c>
      <c r="N14" s="9">
        <f t="shared" si="5"/>
        <v>121448843.20999999</v>
      </c>
      <c r="O14" s="9">
        <f t="shared" si="5"/>
        <v>121448843.20999999</v>
      </c>
      <c r="P14" s="9">
        <f t="shared" si="2"/>
        <v>1432186118.5200002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120256234.7434973</v>
      </c>
      <c r="E23" s="17">
        <f t="shared" si="10"/>
        <v>120300364.32017216</v>
      </c>
      <c r="F23" s="17">
        <f t="shared" si="10"/>
        <v>120346700.37568077</v>
      </c>
      <c r="G23" s="17">
        <f t="shared" si="10"/>
        <v>120395353.23396482</v>
      </c>
      <c r="H23" s="17">
        <f t="shared" si="10"/>
        <v>120446438.73516306</v>
      </c>
      <c r="I23" s="17">
        <f t="shared" si="10"/>
        <v>120500078.5114212</v>
      </c>
      <c r="J23" s="17">
        <f t="shared" si="10"/>
        <v>120556400.27649227</v>
      </c>
      <c r="K23" s="17">
        <f t="shared" si="10"/>
        <v>120615538.12981689</v>
      </c>
      <c r="L23" s="17">
        <f t="shared" si="10"/>
        <v>120677632.87580773</v>
      </c>
      <c r="M23" s="17">
        <f t="shared" si="10"/>
        <v>123542832.35909812</v>
      </c>
      <c r="N23" s="17">
        <f t="shared" si="10"/>
        <v>123611291.81655303</v>
      </c>
      <c r="O23" s="17">
        <f t="shared" si="10"/>
        <v>123683174.24688068</v>
      </c>
      <c r="P23" s="17">
        <f t="shared" si="10"/>
        <v>1454932039.6245484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3158486524.6474915</v>
      </c>
      <c r="E24" s="17">
        <f t="shared" si="11"/>
        <v>3191896360.9023433</v>
      </c>
      <c r="F24" s="17">
        <f t="shared" si="11"/>
        <v>3225352533.2127037</v>
      </c>
      <c r="G24" s="17">
        <f t="shared" si="11"/>
        <v>3258857358.3813481</v>
      </c>
      <c r="H24" s="17">
        <f t="shared" si="11"/>
        <v>3292413269.0511909</v>
      </c>
      <c r="I24" s="17">
        <f t="shared" si="11"/>
        <v>3326022819.4972916</v>
      </c>
      <c r="J24" s="17">
        <f t="shared" si="11"/>
        <v>3359688691.7084632</v>
      </c>
      <c r="K24" s="17">
        <f t="shared" si="11"/>
        <v>3393413701.7729597</v>
      </c>
      <c r="L24" s="17">
        <f t="shared" si="11"/>
        <v>3427200806.583447</v>
      </c>
      <c r="M24" s="17">
        <f t="shared" si="11"/>
        <v>3463853110.8772244</v>
      </c>
      <c r="N24" s="17">
        <f t="shared" si="11"/>
        <v>3500573874.6284571</v>
      </c>
      <c r="O24" s="17">
        <f t="shared" si="11"/>
        <v>3537366520.8100171</v>
      </c>
      <c r="P24" s="17">
        <f t="shared" si="11"/>
        <v>4493162329.5285425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((153720990+25000000+25000000)+200000000)/12</f>
        <v>33643415.833333336</v>
      </c>
      <c r="E28" s="9">
        <f t="shared" si="12"/>
        <v>33643415.833333336</v>
      </c>
      <c r="F28" s="9">
        <f t="shared" si="12"/>
        <v>33643415.833333336</v>
      </c>
      <c r="G28" s="9">
        <f t="shared" si="12"/>
        <v>33643415.833333336</v>
      </c>
      <c r="H28" s="9">
        <f t="shared" si="12"/>
        <v>33643415.833333336</v>
      </c>
      <c r="I28" s="9">
        <f t="shared" si="12"/>
        <v>33643415.833333336</v>
      </c>
      <c r="J28" s="9">
        <f t="shared" si="12"/>
        <v>33643415.833333336</v>
      </c>
      <c r="K28" s="9">
        <f t="shared" si="12"/>
        <v>33643415.833333336</v>
      </c>
      <c r="L28" s="9">
        <f t="shared" si="12"/>
        <v>33643415.833333336</v>
      </c>
      <c r="M28" s="9">
        <f t="shared" si="12"/>
        <v>33643415.833333336</v>
      </c>
      <c r="N28" s="9">
        <f t="shared" si="12"/>
        <v>33643415.833333336</v>
      </c>
      <c r="O28" s="9">
        <f t="shared" si="12"/>
        <v>33643415.833333336</v>
      </c>
      <c r="P28" s="9">
        <f>SUM(D28:O28)</f>
        <v>403720989.99999994</v>
      </c>
    </row>
    <row r="29" spans="2:16" ht="18" customHeight="1" x14ac:dyDescent="0.2">
      <c r="B29" s="14" t="s">
        <v>50</v>
      </c>
      <c r="C29" s="9"/>
      <c r="D29" s="9">
        <f t="shared" ref="D29:O29" si="13">(25000000*12)/12</f>
        <v>25000000</v>
      </c>
      <c r="E29" s="9">
        <f t="shared" si="13"/>
        <v>25000000</v>
      </c>
      <c r="F29" s="9">
        <f t="shared" si="13"/>
        <v>25000000</v>
      </c>
      <c r="G29" s="9">
        <f t="shared" si="13"/>
        <v>25000000</v>
      </c>
      <c r="H29" s="9">
        <f t="shared" si="13"/>
        <v>25000000</v>
      </c>
      <c r="I29" s="9">
        <f t="shared" si="13"/>
        <v>25000000</v>
      </c>
      <c r="J29" s="9">
        <f t="shared" si="13"/>
        <v>25000000</v>
      </c>
      <c r="K29" s="9">
        <f t="shared" si="13"/>
        <v>25000000</v>
      </c>
      <c r="L29" s="9">
        <f t="shared" si="13"/>
        <v>25000000</v>
      </c>
      <c r="M29" s="9">
        <f t="shared" si="13"/>
        <v>25000000</v>
      </c>
      <c r="N29" s="9">
        <f t="shared" si="13"/>
        <v>25000000</v>
      </c>
      <c r="O29" s="9">
        <f t="shared" si="13"/>
        <v>25000000</v>
      </c>
      <c r="P29" s="9">
        <f>SUM(D29:O29)</f>
        <v>300000000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38500000/12</f>
        <v>3208333.3333333335</v>
      </c>
      <c r="E33" s="33">
        <f t="shared" ref="E33:O33" si="15">38500000/12</f>
        <v>3208333.3333333335</v>
      </c>
      <c r="F33" s="33">
        <f t="shared" si="15"/>
        <v>3208333.3333333335</v>
      </c>
      <c r="G33" s="33">
        <f t="shared" si="15"/>
        <v>3208333.3333333335</v>
      </c>
      <c r="H33" s="33">
        <f t="shared" si="15"/>
        <v>3208333.3333333335</v>
      </c>
      <c r="I33" s="33">
        <f t="shared" si="15"/>
        <v>3208333.3333333335</v>
      </c>
      <c r="J33" s="33">
        <f t="shared" si="15"/>
        <v>3208333.3333333335</v>
      </c>
      <c r="K33" s="33">
        <f t="shared" si="15"/>
        <v>3208333.3333333335</v>
      </c>
      <c r="L33" s="33">
        <f t="shared" si="15"/>
        <v>3208333.3333333335</v>
      </c>
      <c r="M33" s="33">
        <f t="shared" si="15"/>
        <v>3208333.3333333335</v>
      </c>
      <c r="N33" s="33">
        <f t="shared" si="15"/>
        <v>3208333.3333333335</v>
      </c>
      <c r="O33" s="33">
        <f t="shared" si="15"/>
        <v>3208333.3333333335</v>
      </c>
      <c r="P33" s="9">
        <f t="shared" si="14"/>
        <v>38500000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 t="shared" ref="D37:O37" si="17">112936920/12</f>
        <v>9411410</v>
      </c>
      <c r="E37" s="33">
        <f t="shared" si="17"/>
        <v>9411410</v>
      </c>
      <c r="F37" s="33">
        <f t="shared" si="17"/>
        <v>9411410</v>
      </c>
      <c r="G37" s="33">
        <f t="shared" si="17"/>
        <v>9411410</v>
      </c>
      <c r="H37" s="33">
        <f t="shared" si="17"/>
        <v>9411410</v>
      </c>
      <c r="I37" s="33">
        <f t="shared" si="17"/>
        <v>9411410</v>
      </c>
      <c r="J37" s="33">
        <f t="shared" si="17"/>
        <v>9411410</v>
      </c>
      <c r="K37" s="33">
        <f t="shared" si="17"/>
        <v>9411410</v>
      </c>
      <c r="L37" s="33">
        <f t="shared" si="17"/>
        <v>9411410</v>
      </c>
      <c r="M37" s="33">
        <f t="shared" si="17"/>
        <v>9411410</v>
      </c>
      <c r="N37" s="33">
        <f t="shared" si="17"/>
        <v>9411410</v>
      </c>
      <c r="O37" s="33">
        <f t="shared" si="17"/>
        <v>9411410</v>
      </c>
      <c r="P37" s="9">
        <f t="shared" si="14"/>
        <v>112936920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1430534.32</v>
      </c>
      <c r="E38" s="9">
        <f t="shared" si="18"/>
        <v>1430534.32</v>
      </c>
      <c r="F38" s="9">
        <f t="shared" si="18"/>
        <v>1430534.32</v>
      </c>
      <c r="G38" s="9">
        <f t="shared" si="18"/>
        <v>1430534.32</v>
      </c>
      <c r="H38" s="9">
        <f t="shared" si="18"/>
        <v>1430534.32</v>
      </c>
      <c r="I38" s="9">
        <f t="shared" si="18"/>
        <v>1430534.32</v>
      </c>
      <c r="J38" s="9">
        <f t="shared" si="18"/>
        <v>1430534.32</v>
      </c>
      <c r="K38" s="9">
        <f t="shared" si="18"/>
        <v>1430534.32</v>
      </c>
      <c r="L38" s="9">
        <f t="shared" si="18"/>
        <v>1430534.32</v>
      </c>
      <c r="M38" s="9">
        <f t="shared" si="18"/>
        <v>1430534.32</v>
      </c>
      <c r="N38" s="9">
        <f t="shared" si="18"/>
        <v>1430534.32</v>
      </c>
      <c r="O38" s="9">
        <f t="shared" si="18"/>
        <v>1430534.32</v>
      </c>
      <c r="P38" s="9">
        <f t="shared" si="14"/>
        <v>17166411.84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>
        <f>64699500/12</f>
        <v>5391625</v>
      </c>
      <c r="E45" s="33">
        <f t="shared" ref="E45:O45" si="25">64699500/12</f>
        <v>5391625</v>
      </c>
      <c r="F45" s="33">
        <f t="shared" si="25"/>
        <v>5391625</v>
      </c>
      <c r="G45" s="33">
        <f t="shared" si="25"/>
        <v>5391625</v>
      </c>
      <c r="H45" s="33">
        <f t="shared" si="25"/>
        <v>5391625</v>
      </c>
      <c r="I45" s="33">
        <f t="shared" si="25"/>
        <v>5391625</v>
      </c>
      <c r="J45" s="33">
        <f t="shared" si="25"/>
        <v>5391625</v>
      </c>
      <c r="K45" s="33">
        <f t="shared" si="25"/>
        <v>5391625</v>
      </c>
      <c r="L45" s="33">
        <f t="shared" si="25"/>
        <v>5391625</v>
      </c>
      <c r="M45" s="33">
        <f t="shared" si="25"/>
        <v>5391625</v>
      </c>
      <c r="N45" s="33">
        <f t="shared" si="25"/>
        <v>5391625</v>
      </c>
      <c r="O45" s="33">
        <f t="shared" si="25"/>
        <v>5391625</v>
      </c>
      <c r="P45" s="9">
        <f t="shared" si="14"/>
        <v>64699500</v>
      </c>
    </row>
    <row r="46" spans="2:16" ht="18" customHeight="1" x14ac:dyDescent="0.2">
      <c r="B46" s="14" t="s">
        <v>62</v>
      </c>
      <c r="C46" s="9"/>
      <c r="D46" s="33">
        <f t="shared" ref="D46:O46" si="26">400000/12</f>
        <v>33333.333333333336</v>
      </c>
      <c r="E46" s="33">
        <f t="shared" si="26"/>
        <v>33333.333333333336</v>
      </c>
      <c r="F46" s="33">
        <f t="shared" si="26"/>
        <v>33333.333333333336</v>
      </c>
      <c r="G46" s="33">
        <f t="shared" si="26"/>
        <v>33333.333333333336</v>
      </c>
      <c r="H46" s="33">
        <f t="shared" si="26"/>
        <v>33333.333333333336</v>
      </c>
      <c r="I46" s="33">
        <f t="shared" si="26"/>
        <v>33333.333333333336</v>
      </c>
      <c r="J46" s="33">
        <f t="shared" si="26"/>
        <v>33333.333333333336</v>
      </c>
      <c r="K46" s="33">
        <f t="shared" si="26"/>
        <v>33333.333333333336</v>
      </c>
      <c r="L46" s="33">
        <f t="shared" si="26"/>
        <v>33333.333333333336</v>
      </c>
      <c r="M46" s="33">
        <f t="shared" si="26"/>
        <v>33333.333333333336</v>
      </c>
      <c r="N46" s="33">
        <f t="shared" si="26"/>
        <v>33333.333333333336</v>
      </c>
      <c r="O46" s="33">
        <f t="shared" si="26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7">1000000/12</f>
        <v>83333.333333333328</v>
      </c>
      <c r="E47" s="33">
        <f t="shared" si="27"/>
        <v>83333.333333333328</v>
      </c>
      <c r="F47" s="33">
        <f t="shared" si="27"/>
        <v>83333.333333333328</v>
      </c>
      <c r="G47" s="33">
        <f t="shared" si="27"/>
        <v>83333.333333333328</v>
      </c>
      <c r="H47" s="33">
        <f t="shared" si="27"/>
        <v>83333.333333333328</v>
      </c>
      <c r="I47" s="33">
        <f t="shared" si="27"/>
        <v>83333.333333333328</v>
      </c>
      <c r="J47" s="33">
        <f t="shared" si="27"/>
        <v>83333.333333333328</v>
      </c>
      <c r="K47" s="33">
        <f t="shared" si="27"/>
        <v>83333.333333333328</v>
      </c>
      <c r="L47" s="33">
        <f t="shared" si="27"/>
        <v>83333.333333333328</v>
      </c>
      <c r="M47" s="33">
        <f t="shared" si="27"/>
        <v>83333.333333333328</v>
      </c>
      <c r="N47" s="33">
        <f t="shared" si="27"/>
        <v>83333.333333333328</v>
      </c>
      <c r="O47" s="33">
        <f t="shared" si="27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8">(39468000+1500000)/12</f>
        <v>3414000</v>
      </c>
      <c r="E48" s="33">
        <f t="shared" si="28"/>
        <v>3414000</v>
      </c>
      <c r="F48" s="33">
        <f t="shared" si="28"/>
        <v>3414000</v>
      </c>
      <c r="G48" s="33">
        <f t="shared" si="28"/>
        <v>3414000</v>
      </c>
      <c r="H48" s="33">
        <f t="shared" si="28"/>
        <v>3414000</v>
      </c>
      <c r="I48" s="33">
        <f t="shared" si="28"/>
        <v>3414000</v>
      </c>
      <c r="J48" s="33">
        <f t="shared" si="28"/>
        <v>3414000</v>
      </c>
      <c r="K48" s="33">
        <f t="shared" si="28"/>
        <v>3414000</v>
      </c>
      <c r="L48" s="33">
        <f t="shared" si="28"/>
        <v>3414000</v>
      </c>
      <c r="M48" s="33">
        <f t="shared" si="28"/>
        <v>3414000</v>
      </c>
      <c r="N48" s="33">
        <f t="shared" si="28"/>
        <v>3414000</v>
      </c>
      <c r="O48" s="33">
        <f t="shared" si="28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>5000000/12</f>
        <v>416666.66666666669</v>
      </c>
      <c r="E49" s="33">
        <f t="shared" ref="E49:O49" si="29">5000000/12</f>
        <v>416666.66666666669</v>
      </c>
      <c r="F49" s="33">
        <f t="shared" si="29"/>
        <v>416666.66666666669</v>
      </c>
      <c r="G49" s="33">
        <f t="shared" si="29"/>
        <v>416666.66666666669</v>
      </c>
      <c r="H49" s="33">
        <f t="shared" si="29"/>
        <v>416666.66666666669</v>
      </c>
      <c r="I49" s="33">
        <f t="shared" si="29"/>
        <v>416666.66666666669</v>
      </c>
      <c r="J49" s="33">
        <f t="shared" si="29"/>
        <v>416666.66666666669</v>
      </c>
      <c r="K49" s="33">
        <f t="shared" si="29"/>
        <v>416666.66666666669</v>
      </c>
      <c r="L49" s="33">
        <f t="shared" si="29"/>
        <v>416666.66666666669</v>
      </c>
      <c r="M49" s="33">
        <f t="shared" si="29"/>
        <v>416666.66666666669</v>
      </c>
      <c r="N49" s="33">
        <f t="shared" si="29"/>
        <v>416666.66666666669</v>
      </c>
      <c r="O49" s="33">
        <f t="shared" si="29"/>
        <v>416666.66666666669</v>
      </c>
      <c r="P49" s="9">
        <f t="shared" si="14"/>
        <v>5000000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(('2035'!P23-('2035'!P59-'2035'!P45))*0.1)/12</f>
        <v>3974542.9119870742</v>
      </c>
      <c r="E53" s="33">
        <f>(('2035'!P23-('2035'!P59-'2035'!P45))*0.1)/12</f>
        <v>3974542.9119870742</v>
      </c>
      <c r="F53" s="33">
        <f>(('2035'!P23-('2035'!P59-'2035'!P45))*0.1)/12</f>
        <v>3974542.9119870742</v>
      </c>
      <c r="G53" s="33">
        <f>(('2035'!P23-('2035'!P59-'2035'!P45))*0.1)/12</f>
        <v>3974542.9119870742</v>
      </c>
      <c r="H53" s="33">
        <f>(('2035'!P23-('2035'!P59-'2035'!P45))*0.1)/12</f>
        <v>3974542.9119870742</v>
      </c>
      <c r="I53" s="33">
        <f>(('2035'!P23-('2035'!P59-'2035'!P45))*0.1)/12</f>
        <v>3974542.9119870742</v>
      </c>
      <c r="J53" s="33">
        <f>(('2035'!P23-('2035'!P59-'2035'!P45))*0.1)/12</f>
        <v>3974542.9119870742</v>
      </c>
      <c r="K53" s="33">
        <f>(('2035'!P23-('2035'!P59-'2035'!P45))*0.1)/12</f>
        <v>3974542.9119870742</v>
      </c>
      <c r="L53" s="33">
        <f>(('2035'!P23-('2035'!P59-'2035'!P45))*0.1)/12</f>
        <v>3974542.9119870742</v>
      </c>
      <c r="M53" s="33">
        <f>(('2035'!P23-('2035'!P59-'2035'!P45))*0.1)/12</f>
        <v>3974542.9119870742</v>
      </c>
      <c r="N53" s="33">
        <f>(('2035'!P23-('2035'!P59-'2035'!P45))*0.1)/12</f>
        <v>3974542.9119870742</v>
      </c>
      <c r="O53" s="33">
        <f>(('2035'!P23-('2035'!P59-'2035'!P45))*0.1)/12</f>
        <v>3974542.9119870742</v>
      </c>
      <c r="P53" s="9">
        <f t="shared" si="14"/>
        <v>47694514.943844892</v>
      </c>
    </row>
    <row r="54" spans="2:16" ht="18" customHeight="1" x14ac:dyDescent="0.2">
      <c r="B54" s="14" t="s">
        <v>72</v>
      </c>
      <c r="C54" s="9"/>
      <c r="D54" s="33">
        <f t="shared" ref="D54:O54" si="30">400000/12</f>
        <v>33333.333333333336</v>
      </c>
      <c r="E54" s="33">
        <f t="shared" si="30"/>
        <v>33333.333333333336</v>
      </c>
      <c r="F54" s="33">
        <f t="shared" si="30"/>
        <v>33333.333333333336</v>
      </c>
      <c r="G54" s="33">
        <f t="shared" si="30"/>
        <v>33333.333333333336</v>
      </c>
      <c r="H54" s="33">
        <f t="shared" si="30"/>
        <v>33333.333333333336</v>
      </c>
      <c r="I54" s="33">
        <f t="shared" si="30"/>
        <v>33333.333333333336</v>
      </c>
      <c r="J54" s="33">
        <f t="shared" si="30"/>
        <v>33333.333333333336</v>
      </c>
      <c r="K54" s="33">
        <f t="shared" si="30"/>
        <v>33333.333333333336</v>
      </c>
      <c r="L54" s="33">
        <f t="shared" si="30"/>
        <v>33333.333333333336</v>
      </c>
      <c r="M54" s="33">
        <f t="shared" si="30"/>
        <v>33333.333333333336</v>
      </c>
      <c r="N54" s="33">
        <f t="shared" si="30"/>
        <v>33333.333333333336</v>
      </c>
      <c r="O54" s="33">
        <f t="shared" si="30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31">2000000/12</f>
        <v>166666.66666666666</v>
      </c>
      <c r="E55" s="33">
        <f t="shared" si="31"/>
        <v>166666.66666666666</v>
      </c>
      <c r="F55" s="33">
        <f t="shared" si="31"/>
        <v>166666.66666666666</v>
      </c>
      <c r="G55" s="33">
        <f t="shared" si="31"/>
        <v>166666.66666666666</v>
      </c>
      <c r="H55" s="33">
        <f t="shared" si="31"/>
        <v>166666.66666666666</v>
      </c>
      <c r="I55" s="33">
        <f t="shared" si="31"/>
        <v>166666.66666666666</v>
      </c>
      <c r="J55" s="33">
        <f t="shared" si="31"/>
        <v>166666.66666666666</v>
      </c>
      <c r="K55" s="33">
        <f t="shared" si="31"/>
        <v>166666.66666666666</v>
      </c>
      <c r="L55" s="33">
        <f t="shared" si="31"/>
        <v>166666.66666666666</v>
      </c>
      <c r="M55" s="33">
        <f t="shared" si="31"/>
        <v>166666.66666666666</v>
      </c>
      <c r="N55" s="33">
        <f t="shared" si="31"/>
        <v>166666.66666666666</v>
      </c>
      <c r="O55" s="33">
        <f t="shared" si="31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2">SUM(C27:C58)</f>
        <v>0</v>
      </c>
      <c r="D59" s="17">
        <f t="shared" si="32"/>
        <v>86890528.065320417</v>
      </c>
      <c r="E59" s="17">
        <f t="shared" si="32"/>
        <v>86890528.065320417</v>
      </c>
      <c r="F59" s="17">
        <f t="shared" si="32"/>
        <v>86890528.065320417</v>
      </c>
      <c r="G59" s="17">
        <f t="shared" si="32"/>
        <v>86890528.065320417</v>
      </c>
      <c r="H59" s="17">
        <f t="shared" si="32"/>
        <v>86890528.065320417</v>
      </c>
      <c r="I59" s="17">
        <f t="shared" si="32"/>
        <v>86890528.065320417</v>
      </c>
      <c r="J59" s="17">
        <f t="shared" si="32"/>
        <v>86890528.065320417</v>
      </c>
      <c r="K59" s="17">
        <f t="shared" si="32"/>
        <v>86890528.065320417</v>
      </c>
      <c r="L59" s="17">
        <f t="shared" si="32"/>
        <v>86890528.065320417</v>
      </c>
      <c r="M59" s="17">
        <f t="shared" si="32"/>
        <v>86890528.065320417</v>
      </c>
      <c r="N59" s="17">
        <f t="shared" si="32"/>
        <v>86890528.065320417</v>
      </c>
      <c r="O59" s="17">
        <f t="shared" si="32"/>
        <v>86890528.065320417</v>
      </c>
      <c r="P59" s="17">
        <f t="shared" si="32"/>
        <v>1042686336.7838449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33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3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3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3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20612285.142035175</v>
      </c>
      <c r="P64" s="9">
        <f t="shared" si="33"/>
        <v>20612285.142035175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4">SUM(D59:D64)</f>
        <v>86890528.065320417</v>
      </c>
      <c r="E65" s="17">
        <f t="shared" si="34"/>
        <v>86890528.065320417</v>
      </c>
      <c r="F65" s="17">
        <f t="shared" si="34"/>
        <v>86890528.065320417</v>
      </c>
      <c r="G65" s="17">
        <f t="shared" si="34"/>
        <v>86890528.065320417</v>
      </c>
      <c r="H65" s="17">
        <f t="shared" si="34"/>
        <v>86890528.065320417</v>
      </c>
      <c r="I65" s="17">
        <f t="shared" si="34"/>
        <v>86890528.065320417</v>
      </c>
      <c r="J65" s="17">
        <f t="shared" si="34"/>
        <v>86890528.065320417</v>
      </c>
      <c r="K65" s="17">
        <f t="shared" si="34"/>
        <v>86890528.065320417</v>
      </c>
      <c r="L65" s="17">
        <f t="shared" si="34"/>
        <v>86890528.065320417</v>
      </c>
      <c r="M65" s="17">
        <f t="shared" si="34"/>
        <v>86890528.065320417</v>
      </c>
      <c r="N65" s="17">
        <f t="shared" si="34"/>
        <v>86890528.065320417</v>
      </c>
      <c r="O65" s="17">
        <f t="shared" si="34"/>
        <v>107502813.20735559</v>
      </c>
      <c r="P65" s="17">
        <f t="shared" si="34"/>
        <v>1063298621.9258801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5">(C24-C65)</f>
        <v>0</v>
      </c>
      <c r="D66" s="17">
        <f t="shared" si="35"/>
        <v>3071595996.582171</v>
      </c>
      <c r="E66" s="17">
        <f t="shared" si="35"/>
        <v>3105005832.8370228</v>
      </c>
      <c r="F66" s="17">
        <f t="shared" si="35"/>
        <v>3138462005.1473832</v>
      </c>
      <c r="G66" s="17">
        <f t="shared" si="35"/>
        <v>3171966830.3160276</v>
      </c>
      <c r="H66" s="17">
        <f t="shared" si="35"/>
        <v>3205522740.9858704</v>
      </c>
      <c r="I66" s="17">
        <f t="shared" si="35"/>
        <v>3239132291.4319711</v>
      </c>
      <c r="J66" s="17">
        <f t="shared" si="35"/>
        <v>3272798163.6431427</v>
      </c>
      <c r="K66" s="17">
        <f t="shared" si="35"/>
        <v>3306523173.7076392</v>
      </c>
      <c r="L66" s="17">
        <f t="shared" si="35"/>
        <v>3340310278.5181265</v>
      </c>
      <c r="M66" s="17">
        <f t="shared" si="35"/>
        <v>3376962582.811904</v>
      </c>
      <c r="N66" s="17">
        <f t="shared" si="35"/>
        <v>3413683346.5631366</v>
      </c>
      <c r="O66" s="17">
        <f t="shared" si="35"/>
        <v>3429863707.6026616</v>
      </c>
      <c r="P66" s="17">
        <f t="shared" si="35"/>
        <v>3429863707.6026626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uLhojheSVmBY7m99W4KUBa6AQb7jXlg8d4hikXMAO6CdZ1MumzveFJfveaR4zu0S7eL/fhWrGkpl7euZW6YB2A==" saltValue="tLBH9X1icTR7nL5KMdTWHA==" spinCount="100000" sheet="1" objects="1" scenarios="1"/>
  <pageMargins left="0" right="0" top="0.5" bottom="0.25" header="0" footer="0"/>
  <pageSetup scale="45" fitToWidth="0" orientation="landscape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BACBB-5424-4270-B898-2D26404B5ED6}">
  <sheetPr>
    <tabColor indexed="44"/>
    <pageSetUpPr fitToPage="1"/>
  </sheetPr>
  <dimension ref="B1:S74"/>
  <sheetViews>
    <sheetView showGridLines="0" zoomScale="90" zoomScaleNormal="90" workbookViewId="0">
      <pane ySplit="4" topLeftCell="A41" activePane="bottomLeft" state="frozen"/>
      <selection pane="bottomLeft" activeCell="D9" sqref="D9:O9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50041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50041</v>
      </c>
      <c r="E4" s="30">
        <f>DATE(YEAR(D4),MONTH(D4)+1,1)</f>
        <v>50072</v>
      </c>
      <c r="F4" s="30">
        <f t="shared" ref="F4:O4" si="0">DATE(YEAR(E4),MONTH(E4)+1,1)</f>
        <v>50100</v>
      </c>
      <c r="G4" s="30">
        <f t="shared" si="0"/>
        <v>50131</v>
      </c>
      <c r="H4" s="30">
        <f t="shared" si="0"/>
        <v>50161</v>
      </c>
      <c r="I4" s="30">
        <f t="shared" si="0"/>
        <v>50192</v>
      </c>
      <c r="J4" s="30">
        <f t="shared" si="0"/>
        <v>50222</v>
      </c>
      <c r="K4" s="30">
        <f t="shared" si="0"/>
        <v>50253</v>
      </c>
      <c r="L4" s="30">
        <f t="shared" si="0"/>
        <v>50284</v>
      </c>
      <c r="M4" s="30">
        <f t="shared" si="0"/>
        <v>50314</v>
      </c>
      <c r="N4" s="30">
        <f t="shared" si="0"/>
        <v>50345</v>
      </c>
      <c r="O4" s="30">
        <f t="shared" si="0"/>
        <v>50375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'2036'!P66</f>
        <v>3429863707.6026626</v>
      </c>
      <c r="E5" s="9">
        <f t="shared" ref="E5:O5" si="1">D66</f>
        <v>3463229413.8358207</v>
      </c>
      <c r="F5" s="9">
        <f t="shared" si="1"/>
        <v>3496639249.6456537</v>
      </c>
      <c r="G5" s="9">
        <f t="shared" si="1"/>
        <v>3530095421.5109954</v>
      </c>
      <c r="H5" s="9">
        <f t="shared" si="1"/>
        <v>3563600246.234621</v>
      </c>
      <c r="I5" s="9">
        <f t="shared" si="1"/>
        <v>3597156156.459445</v>
      </c>
      <c r="J5" s="9">
        <f t="shared" si="1"/>
        <v>3630765706.4605269</v>
      </c>
      <c r="K5" s="9">
        <f t="shared" si="1"/>
        <v>3664431578.2266798</v>
      </c>
      <c r="L5" s="9">
        <f t="shared" si="1"/>
        <v>3698156587.8461576</v>
      </c>
      <c r="M5" s="9">
        <f t="shared" si="1"/>
        <v>3731943692.2116261</v>
      </c>
      <c r="N5" s="9">
        <f t="shared" si="1"/>
        <v>3768595996.0603848</v>
      </c>
      <c r="O5" s="9">
        <f t="shared" si="1"/>
        <v>3805316759.3665986</v>
      </c>
      <c r="P5" s="9">
        <f>D5</f>
        <v>3429863707.6026626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(116248843.21/4)+(116248843.21/4)+(116248843.21/4)+(116248843.21/4)</f>
        <v>116248843.20999999</v>
      </c>
      <c r="E9" s="9">
        <f t="shared" si="3"/>
        <v>116248843.20999999</v>
      </c>
      <c r="F9" s="9">
        <f t="shared" si="3"/>
        <v>116248843.20999999</v>
      </c>
      <c r="G9" s="9">
        <f t="shared" si="3"/>
        <v>116248843.20999999</v>
      </c>
      <c r="H9" s="9">
        <f t="shared" si="3"/>
        <v>116248843.20999999</v>
      </c>
      <c r="I9" s="9">
        <f t="shared" si="3"/>
        <v>116248843.20999999</v>
      </c>
      <c r="J9" s="9">
        <f t="shared" si="3"/>
        <v>116248843.20999999</v>
      </c>
      <c r="K9" s="9">
        <f t="shared" si="3"/>
        <v>116248843.20999999</v>
      </c>
      <c r="L9" s="9">
        <f t="shared" si="3"/>
        <v>116248843.20999999</v>
      </c>
      <c r="M9" s="9">
        <f t="shared" si="3"/>
        <v>116248843.20999999</v>
      </c>
      <c r="N9" s="9">
        <f t="shared" si="3"/>
        <v>116248843.20999999</v>
      </c>
      <c r="O9" s="9">
        <f t="shared" si="3"/>
        <v>116248843.20999999</v>
      </c>
      <c r="P9" s="9">
        <f t="shared" si="2"/>
        <v>1394986118.5200002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118648843.20999999</v>
      </c>
      <c r="E14" s="9">
        <f t="shared" si="5"/>
        <v>118648843.20999999</v>
      </c>
      <c r="F14" s="9">
        <f t="shared" si="5"/>
        <v>118648843.20999999</v>
      </c>
      <c r="G14" s="9">
        <f t="shared" si="5"/>
        <v>118648843.20999999</v>
      </c>
      <c r="H14" s="9">
        <f t="shared" si="5"/>
        <v>118648843.20999999</v>
      </c>
      <c r="I14" s="9">
        <f t="shared" si="5"/>
        <v>118648843.20999999</v>
      </c>
      <c r="J14" s="9">
        <f t="shared" si="5"/>
        <v>118648843.20999999</v>
      </c>
      <c r="K14" s="9">
        <f t="shared" si="5"/>
        <v>118648843.20999999</v>
      </c>
      <c r="L14" s="9">
        <f t="shared" si="5"/>
        <v>118648843.20999999</v>
      </c>
      <c r="M14" s="9">
        <f t="shared" si="5"/>
        <v>121448843.20999999</v>
      </c>
      <c r="N14" s="9">
        <f t="shared" si="5"/>
        <v>121448843.20999999</v>
      </c>
      <c r="O14" s="9">
        <f t="shared" si="5"/>
        <v>121448843.20999999</v>
      </c>
      <c r="P14" s="9">
        <f t="shared" si="2"/>
        <v>1432186118.5200002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120256234.7434973</v>
      </c>
      <c r="E23" s="17">
        <f t="shared" si="10"/>
        <v>120300364.32017216</v>
      </c>
      <c r="F23" s="17">
        <f t="shared" si="10"/>
        <v>120346700.37568077</v>
      </c>
      <c r="G23" s="17">
        <f t="shared" si="10"/>
        <v>120395353.23396482</v>
      </c>
      <c r="H23" s="17">
        <f t="shared" si="10"/>
        <v>120446438.73516306</v>
      </c>
      <c r="I23" s="17">
        <f t="shared" si="10"/>
        <v>120500078.5114212</v>
      </c>
      <c r="J23" s="17">
        <f t="shared" si="10"/>
        <v>120556400.27649227</v>
      </c>
      <c r="K23" s="17">
        <f t="shared" si="10"/>
        <v>120615538.12981689</v>
      </c>
      <c r="L23" s="17">
        <f t="shared" si="10"/>
        <v>120677632.87580773</v>
      </c>
      <c r="M23" s="17">
        <f t="shared" si="10"/>
        <v>123542832.35909812</v>
      </c>
      <c r="N23" s="17">
        <f t="shared" si="10"/>
        <v>123611291.81655303</v>
      </c>
      <c r="O23" s="17">
        <f t="shared" si="10"/>
        <v>123683174.24688068</v>
      </c>
      <c r="P23" s="17">
        <f t="shared" si="10"/>
        <v>1454932039.6245484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3550119942.3461599</v>
      </c>
      <c r="E24" s="17">
        <f t="shared" si="11"/>
        <v>3583529778.155993</v>
      </c>
      <c r="F24" s="17">
        <f t="shared" si="11"/>
        <v>3616985950.0213346</v>
      </c>
      <c r="G24" s="17">
        <f t="shared" si="11"/>
        <v>3650490774.7449603</v>
      </c>
      <c r="H24" s="17">
        <f t="shared" si="11"/>
        <v>3684046684.9697843</v>
      </c>
      <c r="I24" s="17">
        <f t="shared" si="11"/>
        <v>3717656234.9708662</v>
      </c>
      <c r="J24" s="17">
        <f t="shared" si="11"/>
        <v>3751322106.7370191</v>
      </c>
      <c r="K24" s="17">
        <f t="shared" si="11"/>
        <v>3785047116.3564968</v>
      </c>
      <c r="L24" s="17">
        <f t="shared" si="11"/>
        <v>3818834220.7219653</v>
      </c>
      <c r="M24" s="17">
        <f t="shared" si="11"/>
        <v>3855486524.570724</v>
      </c>
      <c r="N24" s="17">
        <f t="shared" si="11"/>
        <v>3892207287.8769379</v>
      </c>
      <c r="O24" s="17">
        <f t="shared" si="11"/>
        <v>3928999933.6134791</v>
      </c>
      <c r="P24" s="17">
        <f t="shared" si="11"/>
        <v>4884795747.227211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((153720990+25000000+25000000)+200000000)/12</f>
        <v>33643415.833333336</v>
      </c>
      <c r="E28" s="9">
        <f t="shared" si="12"/>
        <v>33643415.833333336</v>
      </c>
      <c r="F28" s="9">
        <f t="shared" si="12"/>
        <v>33643415.833333336</v>
      </c>
      <c r="G28" s="9">
        <f t="shared" si="12"/>
        <v>33643415.833333336</v>
      </c>
      <c r="H28" s="9">
        <f t="shared" si="12"/>
        <v>33643415.833333336</v>
      </c>
      <c r="I28" s="9">
        <f t="shared" si="12"/>
        <v>33643415.833333336</v>
      </c>
      <c r="J28" s="9">
        <f t="shared" si="12"/>
        <v>33643415.833333336</v>
      </c>
      <c r="K28" s="9">
        <f t="shared" si="12"/>
        <v>33643415.833333336</v>
      </c>
      <c r="L28" s="9">
        <f t="shared" si="12"/>
        <v>33643415.833333336</v>
      </c>
      <c r="M28" s="9">
        <f t="shared" si="12"/>
        <v>33643415.833333336</v>
      </c>
      <c r="N28" s="9">
        <f t="shared" si="12"/>
        <v>33643415.833333336</v>
      </c>
      <c r="O28" s="9">
        <f t="shared" si="12"/>
        <v>33643415.833333336</v>
      </c>
      <c r="P28" s="9">
        <f>SUM(D28:O28)</f>
        <v>403720989.99999994</v>
      </c>
    </row>
    <row r="29" spans="2:16" ht="18" customHeight="1" x14ac:dyDescent="0.2">
      <c r="B29" s="14" t="s">
        <v>50</v>
      </c>
      <c r="C29" s="9"/>
      <c r="D29" s="9">
        <f t="shared" ref="D29:O29" si="13">(25000000*12)/12</f>
        <v>25000000</v>
      </c>
      <c r="E29" s="9">
        <f t="shared" si="13"/>
        <v>25000000</v>
      </c>
      <c r="F29" s="9">
        <f t="shared" si="13"/>
        <v>25000000</v>
      </c>
      <c r="G29" s="9">
        <f t="shared" si="13"/>
        <v>25000000</v>
      </c>
      <c r="H29" s="9">
        <f t="shared" si="13"/>
        <v>25000000</v>
      </c>
      <c r="I29" s="9">
        <f t="shared" si="13"/>
        <v>25000000</v>
      </c>
      <c r="J29" s="9">
        <f t="shared" si="13"/>
        <v>25000000</v>
      </c>
      <c r="K29" s="9">
        <f t="shared" si="13"/>
        <v>25000000</v>
      </c>
      <c r="L29" s="9">
        <f t="shared" si="13"/>
        <v>25000000</v>
      </c>
      <c r="M29" s="9">
        <f t="shared" si="13"/>
        <v>25000000</v>
      </c>
      <c r="N29" s="9">
        <f t="shared" si="13"/>
        <v>25000000</v>
      </c>
      <c r="O29" s="9">
        <f t="shared" si="13"/>
        <v>25000000</v>
      </c>
      <c r="P29" s="9">
        <f>SUM(D29:O29)</f>
        <v>300000000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38500000/12</f>
        <v>3208333.3333333335</v>
      </c>
      <c r="E33" s="33">
        <f t="shared" ref="E33:O33" si="15">38500000/12</f>
        <v>3208333.3333333335</v>
      </c>
      <c r="F33" s="33">
        <f t="shared" si="15"/>
        <v>3208333.3333333335</v>
      </c>
      <c r="G33" s="33">
        <f t="shared" si="15"/>
        <v>3208333.3333333335</v>
      </c>
      <c r="H33" s="33">
        <f t="shared" si="15"/>
        <v>3208333.3333333335</v>
      </c>
      <c r="I33" s="33">
        <f t="shared" si="15"/>
        <v>3208333.3333333335</v>
      </c>
      <c r="J33" s="33">
        <f t="shared" si="15"/>
        <v>3208333.3333333335</v>
      </c>
      <c r="K33" s="33">
        <f t="shared" si="15"/>
        <v>3208333.3333333335</v>
      </c>
      <c r="L33" s="33">
        <f t="shared" si="15"/>
        <v>3208333.3333333335</v>
      </c>
      <c r="M33" s="33">
        <f t="shared" si="15"/>
        <v>3208333.3333333335</v>
      </c>
      <c r="N33" s="33">
        <f t="shared" si="15"/>
        <v>3208333.3333333335</v>
      </c>
      <c r="O33" s="33">
        <f t="shared" si="15"/>
        <v>3208333.3333333335</v>
      </c>
      <c r="P33" s="9">
        <f t="shared" si="14"/>
        <v>38500000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 t="shared" ref="D37:O37" si="17">112936920/12</f>
        <v>9411410</v>
      </c>
      <c r="E37" s="33">
        <f t="shared" si="17"/>
        <v>9411410</v>
      </c>
      <c r="F37" s="33">
        <f t="shared" si="17"/>
        <v>9411410</v>
      </c>
      <c r="G37" s="33">
        <f t="shared" si="17"/>
        <v>9411410</v>
      </c>
      <c r="H37" s="33">
        <f t="shared" si="17"/>
        <v>9411410</v>
      </c>
      <c r="I37" s="33">
        <f t="shared" si="17"/>
        <v>9411410</v>
      </c>
      <c r="J37" s="33">
        <f t="shared" si="17"/>
        <v>9411410</v>
      </c>
      <c r="K37" s="33">
        <f t="shared" si="17"/>
        <v>9411410</v>
      </c>
      <c r="L37" s="33">
        <f t="shared" si="17"/>
        <v>9411410</v>
      </c>
      <c r="M37" s="33">
        <f t="shared" si="17"/>
        <v>9411410</v>
      </c>
      <c r="N37" s="33">
        <f t="shared" si="17"/>
        <v>9411410</v>
      </c>
      <c r="O37" s="33">
        <f t="shared" si="17"/>
        <v>9411410</v>
      </c>
      <c r="P37" s="9">
        <f t="shared" si="14"/>
        <v>112936920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1430534.32</v>
      </c>
      <c r="E38" s="9">
        <f t="shared" si="18"/>
        <v>1430534.32</v>
      </c>
      <c r="F38" s="9">
        <f t="shared" si="18"/>
        <v>1430534.32</v>
      </c>
      <c r="G38" s="9">
        <f t="shared" si="18"/>
        <v>1430534.32</v>
      </c>
      <c r="H38" s="9">
        <f t="shared" si="18"/>
        <v>1430534.32</v>
      </c>
      <c r="I38" s="9">
        <f t="shared" si="18"/>
        <v>1430534.32</v>
      </c>
      <c r="J38" s="9">
        <f t="shared" si="18"/>
        <v>1430534.32</v>
      </c>
      <c r="K38" s="9">
        <f t="shared" si="18"/>
        <v>1430534.32</v>
      </c>
      <c r="L38" s="9">
        <f t="shared" si="18"/>
        <v>1430534.32</v>
      </c>
      <c r="M38" s="9">
        <f t="shared" si="18"/>
        <v>1430534.32</v>
      </c>
      <c r="N38" s="9">
        <f t="shared" si="18"/>
        <v>1430534.32</v>
      </c>
      <c r="O38" s="9">
        <f t="shared" si="18"/>
        <v>1430534.32</v>
      </c>
      <c r="P38" s="9">
        <f t="shared" si="14"/>
        <v>17166411.84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>
        <f>64699500/12</f>
        <v>5391625</v>
      </c>
      <c r="E45" s="33">
        <f t="shared" ref="E45:O45" si="25">64699500/12</f>
        <v>5391625</v>
      </c>
      <c r="F45" s="33">
        <f t="shared" si="25"/>
        <v>5391625</v>
      </c>
      <c r="G45" s="33">
        <f t="shared" si="25"/>
        <v>5391625</v>
      </c>
      <c r="H45" s="33">
        <f t="shared" si="25"/>
        <v>5391625</v>
      </c>
      <c r="I45" s="33">
        <f t="shared" si="25"/>
        <v>5391625</v>
      </c>
      <c r="J45" s="33">
        <f t="shared" si="25"/>
        <v>5391625</v>
      </c>
      <c r="K45" s="33">
        <f t="shared" si="25"/>
        <v>5391625</v>
      </c>
      <c r="L45" s="33">
        <f t="shared" si="25"/>
        <v>5391625</v>
      </c>
      <c r="M45" s="33">
        <f t="shared" si="25"/>
        <v>5391625</v>
      </c>
      <c r="N45" s="33">
        <f t="shared" si="25"/>
        <v>5391625</v>
      </c>
      <c r="O45" s="33">
        <f t="shared" si="25"/>
        <v>5391625</v>
      </c>
      <c r="P45" s="9">
        <f t="shared" si="14"/>
        <v>64699500</v>
      </c>
    </row>
    <row r="46" spans="2:16" ht="18" customHeight="1" x14ac:dyDescent="0.2">
      <c r="B46" s="14" t="s">
        <v>62</v>
      </c>
      <c r="C46" s="9"/>
      <c r="D46" s="33">
        <f t="shared" ref="D46:O46" si="26">400000/12</f>
        <v>33333.333333333336</v>
      </c>
      <c r="E46" s="33">
        <f t="shared" si="26"/>
        <v>33333.333333333336</v>
      </c>
      <c r="F46" s="33">
        <f t="shared" si="26"/>
        <v>33333.333333333336</v>
      </c>
      <c r="G46" s="33">
        <f t="shared" si="26"/>
        <v>33333.333333333336</v>
      </c>
      <c r="H46" s="33">
        <f t="shared" si="26"/>
        <v>33333.333333333336</v>
      </c>
      <c r="I46" s="33">
        <f t="shared" si="26"/>
        <v>33333.333333333336</v>
      </c>
      <c r="J46" s="33">
        <f t="shared" si="26"/>
        <v>33333.333333333336</v>
      </c>
      <c r="K46" s="33">
        <f t="shared" si="26"/>
        <v>33333.333333333336</v>
      </c>
      <c r="L46" s="33">
        <f t="shared" si="26"/>
        <v>33333.333333333336</v>
      </c>
      <c r="M46" s="33">
        <f t="shared" si="26"/>
        <v>33333.333333333336</v>
      </c>
      <c r="N46" s="33">
        <f t="shared" si="26"/>
        <v>33333.333333333336</v>
      </c>
      <c r="O46" s="33">
        <f t="shared" si="26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7">1000000/12</f>
        <v>83333.333333333328</v>
      </c>
      <c r="E47" s="33">
        <f t="shared" si="27"/>
        <v>83333.333333333328</v>
      </c>
      <c r="F47" s="33">
        <f t="shared" si="27"/>
        <v>83333.333333333328</v>
      </c>
      <c r="G47" s="33">
        <f t="shared" si="27"/>
        <v>83333.333333333328</v>
      </c>
      <c r="H47" s="33">
        <f t="shared" si="27"/>
        <v>83333.333333333328</v>
      </c>
      <c r="I47" s="33">
        <f t="shared" si="27"/>
        <v>83333.333333333328</v>
      </c>
      <c r="J47" s="33">
        <f t="shared" si="27"/>
        <v>83333.333333333328</v>
      </c>
      <c r="K47" s="33">
        <f t="shared" si="27"/>
        <v>83333.333333333328</v>
      </c>
      <c r="L47" s="33">
        <f t="shared" si="27"/>
        <v>83333.333333333328</v>
      </c>
      <c r="M47" s="33">
        <f t="shared" si="27"/>
        <v>83333.333333333328</v>
      </c>
      <c r="N47" s="33">
        <f t="shared" si="27"/>
        <v>83333.333333333328</v>
      </c>
      <c r="O47" s="33">
        <f t="shared" si="27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8">(39468000+1500000)/12</f>
        <v>3414000</v>
      </c>
      <c r="E48" s="33">
        <f t="shared" si="28"/>
        <v>3414000</v>
      </c>
      <c r="F48" s="33">
        <f t="shared" si="28"/>
        <v>3414000</v>
      </c>
      <c r="G48" s="33">
        <f t="shared" si="28"/>
        <v>3414000</v>
      </c>
      <c r="H48" s="33">
        <f t="shared" si="28"/>
        <v>3414000</v>
      </c>
      <c r="I48" s="33">
        <f t="shared" si="28"/>
        <v>3414000</v>
      </c>
      <c r="J48" s="33">
        <f t="shared" si="28"/>
        <v>3414000</v>
      </c>
      <c r="K48" s="33">
        <f t="shared" si="28"/>
        <v>3414000</v>
      </c>
      <c r="L48" s="33">
        <f t="shared" si="28"/>
        <v>3414000</v>
      </c>
      <c r="M48" s="33">
        <f t="shared" si="28"/>
        <v>3414000</v>
      </c>
      <c r="N48" s="33">
        <f t="shared" si="28"/>
        <v>3414000</v>
      </c>
      <c r="O48" s="33">
        <f t="shared" si="28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>5000000/12</f>
        <v>416666.66666666669</v>
      </c>
      <c r="E49" s="33">
        <f t="shared" ref="E49:O49" si="29">5000000/12</f>
        <v>416666.66666666669</v>
      </c>
      <c r="F49" s="33">
        <f t="shared" si="29"/>
        <v>416666.66666666669</v>
      </c>
      <c r="G49" s="33">
        <f t="shared" si="29"/>
        <v>416666.66666666669</v>
      </c>
      <c r="H49" s="33">
        <f t="shared" si="29"/>
        <v>416666.66666666669</v>
      </c>
      <c r="I49" s="33">
        <f t="shared" si="29"/>
        <v>416666.66666666669</v>
      </c>
      <c r="J49" s="33">
        <f t="shared" si="29"/>
        <v>416666.66666666669</v>
      </c>
      <c r="K49" s="33">
        <f t="shared" si="29"/>
        <v>416666.66666666669</v>
      </c>
      <c r="L49" s="33">
        <f t="shared" si="29"/>
        <v>416666.66666666669</v>
      </c>
      <c r="M49" s="33">
        <f t="shared" si="29"/>
        <v>416666.66666666669</v>
      </c>
      <c r="N49" s="33">
        <f t="shared" si="29"/>
        <v>416666.66666666669</v>
      </c>
      <c r="O49" s="33">
        <f t="shared" si="29"/>
        <v>416666.66666666669</v>
      </c>
      <c r="P49" s="9">
        <f t="shared" si="14"/>
        <v>5000000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(('2036'!P23-('2036'!P59-'2036'!P45))*0.1)/12</f>
        <v>3974543.3570058625</v>
      </c>
      <c r="E53" s="33">
        <f>(('2036'!P23-('2036'!P59-'2036'!P45))*0.1)/12</f>
        <v>3974543.3570058625</v>
      </c>
      <c r="F53" s="33">
        <f>(('2036'!P23-('2036'!P59-'2036'!P45))*0.1)/12</f>
        <v>3974543.3570058625</v>
      </c>
      <c r="G53" s="33">
        <f>(('2036'!P23-('2036'!P59-'2036'!P45))*0.1)/12</f>
        <v>3974543.3570058625</v>
      </c>
      <c r="H53" s="33">
        <f>(('2036'!P23-('2036'!P59-'2036'!P45))*0.1)/12</f>
        <v>3974543.3570058625</v>
      </c>
      <c r="I53" s="33">
        <f>(('2036'!P23-('2036'!P59-'2036'!P45))*0.1)/12</f>
        <v>3974543.3570058625</v>
      </c>
      <c r="J53" s="33">
        <f>(('2036'!P23-('2036'!P59-'2036'!P45))*0.1)/12</f>
        <v>3974543.3570058625</v>
      </c>
      <c r="K53" s="33">
        <f>(('2036'!P23-('2036'!P59-'2036'!P45))*0.1)/12</f>
        <v>3974543.3570058625</v>
      </c>
      <c r="L53" s="33">
        <f>(('2036'!P23-('2036'!P59-'2036'!P45))*0.1)/12</f>
        <v>3974543.3570058625</v>
      </c>
      <c r="M53" s="33">
        <f>(('2036'!P23-('2036'!P59-'2036'!P45))*0.1)/12</f>
        <v>3974543.3570058625</v>
      </c>
      <c r="N53" s="33">
        <f>(('2036'!P23-('2036'!P59-'2036'!P45))*0.1)/12</f>
        <v>3974543.3570058625</v>
      </c>
      <c r="O53" s="33">
        <f>(('2036'!P23-('2036'!P59-'2036'!P45))*0.1)/12</f>
        <v>3974543.3570058625</v>
      </c>
      <c r="P53" s="9">
        <f t="shared" si="14"/>
        <v>47694520.284070365</v>
      </c>
    </row>
    <row r="54" spans="2:16" ht="18" customHeight="1" x14ac:dyDescent="0.2">
      <c r="B54" s="14" t="s">
        <v>72</v>
      </c>
      <c r="C54" s="9"/>
      <c r="D54" s="33">
        <f t="shared" ref="D54:O54" si="30">400000/12</f>
        <v>33333.333333333336</v>
      </c>
      <c r="E54" s="33">
        <f t="shared" si="30"/>
        <v>33333.333333333336</v>
      </c>
      <c r="F54" s="33">
        <f t="shared" si="30"/>
        <v>33333.333333333336</v>
      </c>
      <c r="G54" s="33">
        <f t="shared" si="30"/>
        <v>33333.333333333336</v>
      </c>
      <c r="H54" s="33">
        <f t="shared" si="30"/>
        <v>33333.333333333336</v>
      </c>
      <c r="I54" s="33">
        <f t="shared" si="30"/>
        <v>33333.333333333336</v>
      </c>
      <c r="J54" s="33">
        <f t="shared" si="30"/>
        <v>33333.333333333336</v>
      </c>
      <c r="K54" s="33">
        <f t="shared" si="30"/>
        <v>33333.333333333336</v>
      </c>
      <c r="L54" s="33">
        <f t="shared" si="30"/>
        <v>33333.333333333336</v>
      </c>
      <c r="M54" s="33">
        <f t="shared" si="30"/>
        <v>33333.333333333336</v>
      </c>
      <c r="N54" s="33">
        <f t="shared" si="30"/>
        <v>33333.333333333336</v>
      </c>
      <c r="O54" s="33">
        <f t="shared" si="30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31">2000000/12</f>
        <v>166666.66666666666</v>
      </c>
      <c r="E55" s="33">
        <f t="shared" si="31"/>
        <v>166666.66666666666</v>
      </c>
      <c r="F55" s="33">
        <f t="shared" si="31"/>
        <v>166666.66666666666</v>
      </c>
      <c r="G55" s="33">
        <f t="shared" si="31"/>
        <v>166666.66666666666</v>
      </c>
      <c r="H55" s="33">
        <f t="shared" si="31"/>
        <v>166666.66666666666</v>
      </c>
      <c r="I55" s="33">
        <f t="shared" si="31"/>
        <v>166666.66666666666</v>
      </c>
      <c r="J55" s="33">
        <f t="shared" si="31"/>
        <v>166666.66666666666</v>
      </c>
      <c r="K55" s="33">
        <f t="shared" si="31"/>
        <v>166666.66666666666</v>
      </c>
      <c r="L55" s="33">
        <f t="shared" si="31"/>
        <v>166666.66666666666</v>
      </c>
      <c r="M55" s="33">
        <f t="shared" si="31"/>
        <v>166666.66666666666</v>
      </c>
      <c r="N55" s="33">
        <f t="shared" si="31"/>
        <v>166666.66666666666</v>
      </c>
      <c r="O55" s="33">
        <f t="shared" si="31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2">SUM(C27:C58)</f>
        <v>0</v>
      </c>
      <c r="D59" s="17">
        <f t="shared" si="32"/>
        <v>86890528.5103392</v>
      </c>
      <c r="E59" s="17">
        <f t="shared" si="32"/>
        <v>86890528.5103392</v>
      </c>
      <c r="F59" s="17">
        <f t="shared" si="32"/>
        <v>86890528.5103392</v>
      </c>
      <c r="G59" s="17">
        <f t="shared" si="32"/>
        <v>86890528.5103392</v>
      </c>
      <c r="H59" s="17">
        <f t="shared" si="32"/>
        <v>86890528.5103392</v>
      </c>
      <c r="I59" s="17">
        <f t="shared" si="32"/>
        <v>86890528.5103392</v>
      </c>
      <c r="J59" s="17">
        <f t="shared" si="32"/>
        <v>86890528.5103392</v>
      </c>
      <c r="K59" s="17">
        <f t="shared" si="32"/>
        <v>86890528.5103392</v>
      </c>
      <c r="L59" s="17">
        <f t="shared" si="32"/>
        <v>86890528.5103392</v>
      </c>
      <c r="M59" s="17">
        <f t="shared" si="32"/>
        <v>86890528.5103392</v>
      </c>
      <c r="N59" s="17">
        <f t="shared" si="32"/>
        <v>86890528.5103392</v>
      </c>
      <c r="O59" s="17">
        <f t="shared" si="32"/>
        <v>86890528.5103392</v>
      </c>
      <c r="P59" s="17">
        <f t="shared" si="32"/>
        <v>1042686342.1240704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33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3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3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3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20612284.875023901</v>
      </c>
      <c r="P64" s="9">
        <f t="shared" si="33"/>
        <v>20612284.875023901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4">SUM(D59:D64)</f>
        <v>86890528.5103392</v>
      </c>
      <c r="E65" s="17">
        <f t="shared" si="34"/>
        <v>86890528.5103392</v>
      </c>
      <c r="F65" s="17">
        <f t="shared" si="34"/>
        <v>86890528.5103392</v>
      </c>
      <c r="G65" s="17">
        <f t="shared" si="34"/>
        <v>86890528.5103392</v>
      </c>
      <c r="H65" s="17">
        <f t="shared" si="34"/>
        <v>86890528.5103392</v>
      </c>
      <c r="I65" s="17">
        <f t="shared" si="34"/>
        <v>86890528.5103392</v>
      </c>
      <c r="J65" s="17">
        <f t="shared" si="34"/>
        <v>86890528.5103392</v>
      </c>
      <c r="K65" s="17">
        <f t="shared" si="34"/>
        <v>86890528.5103392</v>
      </c>
      <c r="L65" s="17">
        <f t="shared" si="34"/>
        <v>86890528.5103392</v>
      </c>
      <c r="M65" s="17">
        <f t="shared" si="34"/>
        <v>86890528.5103392</v>
      </c>
      <c r="N65" s="17">
        <f t="shared" si="34"/>
        <v>86890528.5103392</v>
      </c>
      <c r="O65" s="17">
        <f t="shared" si="34"/>
        <v>107502813.3853631</v>
      </c>
      <c r="P65" s="17">
        <f t="shared" si="34"/>
        <v>1063298626.9990942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5">(C24-C65)</f>
        <v>0</v>
      </c>
      <c r="D66" s="17">
        <f t="shared" si="35"/>
        <v>3463229413.8358207</v>
      </c>
      <c r="E66" s="17">
        <f t="shared" si="35"/>
        <v>3496639249.6456537</v>
      </c>
      <c r="F66" s="17">
        <f t="shared" si="35"/>
        <v>3530095421.5109954</v>
      </c>
      <c r="G66" s="17">
        <f t="shared" si="35"/>
        <v>3563600246.234621</v>
      </c>
      <c r="H66" s="17">
        <f t="shared" si="35"/>
        <v>3597156156.459445</v>
      </c>
      <c r="I66" s="17">
        <f t="shared" si="35"/>
        <v>3630765706.4605269</v>
      </c>
      <c r="J66" s="17">
        <f t="shared" si="35"/>
        <v>3664431578.2266798</v>
      </c>
      <c r="K66" s="17">
        <f t="shared" si="35"/>
        <v>3698156587.8461576</v>
      </c>
      <c r="L66" s="17">
        <f t="shared" si="35"/>
        <v>3731943692.2116261</v>
      </c>
      <c r="M66" s="17">
        <f t="shared" si="35"/>
        <v>3768595996.0603848</v>
      </c>
      <c r="N66" s="17">
        <f t="shared" si="35"/>
        <v>3805316759.3665986</v>
      </c>
      <c r="O66" s="17">
        <f t="shared" si="35"/>
        <v>3821497120.228116</v>
      </c>
      <c r="P66" s="17">
        <f t="shared" si="35"/>
        <v>3821497120.228117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Esfud9wYuE2Mvqrpi5LVcLB7r/HEYTCkHp+jTNuye/prHlHFGL9dfQbzrlnXr1wMe9kLnM4oqTUXmPJ7CDwvCA==" saltValue="fxaFILGDfjATZymWFb09aQ==" spinCount="100000" sheet="1" objects="1" scenarios="1"/>
  <pageMargins left="0" right="0" top="0.5" bottom="0.25" header="0" footer="0"/>
  <pageSetup scale="45" fitToWidth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25705-5E33-485B-9523-CCFA0B9545A6}">
  <sheetPr>
    <tabColor indexed="44"/>
    <pageSetUpPr fitToPage="1"/>
  </sheetPr>
  <dimension ref="B1:S74"/>
  <sheetViews>
    <sheetView showGridLines="0" zoomScale="90" zoomScaleNormal="90" workbookViewId="0">
      <pane ySplit="4" topLeftCell="A32" activePane="bottomLeft" state="frozen"/>
      <selection pane="bottomLeft" activeCell="A57" sqref="A57:XFD57"/>
    </sheetView>
  </sheetViews>
  <sheetFormatPr defaultRowHeight="11.25" x14ac:dyDescent="0.2"/>
  <cols>
    <col min="1" max="1" width="1.83203125" style="2" customWidth="1"/>
    <col min="2" max="2" width="30.1640625" style="1" customWidth="1"/>
    <col min="3" max="16" width="16.83203125" style="2" customWidth="1"/>
    <col min="17" max="17" width="3" style="2" customWidth="1"/>
    <col min="18" max="18" width="17.6640625" style="37" customWidth="1"/>
    <col min="19" max="19" width="11" style="2" bestFit="1" customWidth="1"/>
    <col min="20" max="16384" width="9.33203125" style="2"/>
  </cols>
  <sheetData>
    <row r="1" spans="2:18" ht="11.25" customHeight="1" x14ac:dyDescent="0.2"/>
    <row r="2" spans="2:18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43831</v>
      </c>
      <c r="R2" s="38"/>
    </row>
    <row r="3" spans="2:18" ht="3.75" customHeight="1" x14ac:dyDescent="0.2">
      <c r="B3" s="5"/>
      <c r="H3" s="6"/>
    </row>
    <row r="4" spans="2:18" ht="24.75" customHeight="1" x14ac:dyDescent="0.2">
      <c r="B4" s="7"/>
      <c r="C4" s="29" t="s">
        <v>24</v>
      </c>
      <c r="D4" s="30">
        <f>P2</f>
        <v>43831</v>
      </c>
      <c r="E4" s="30">
        <f>DATE(YEAR(D4),MONTH(D4)+1,1)</f>
        <v>43862</v>
      </c>
      <c r="F4" s="30">
        <f t="shared" ref="F4:O4" si="0">DATE(YEAR(E4),MONTH(E4)+1,1)</f>
        <v>43891</v>
      </c>
      <c r="G4" s="30">
        <f t="shared" si="0"/>
        <v>43922</v>
      </c>
      <c r="H4" s="30">
        <f t="shared" si="0"/>
        <v>43952</v>
      </c>
      <c r="I4" s="30">
        <f t="shared" si="0"/>
        <v>43983</v>
      </c>
      <c r="J4" s="30">
        <f t="shared" si="0"/>
        <v>44013</v>
      </c>
      <c r="K4" s="30">
        <f t="shared" si="0"/>
        <v>44044</v>
      </c>
      <c r="L4" s="30">
        <f t="shared" si="0"/>
        <v>44075</v>
      </c>
      <c r="M4" s="30">
        <f t="shared" si="0"/>
        <v>44105</v>
      </c>
      <c r="N4" s="30">
        <f t="shared" si="0"/>
        <v>44136</v>
      </c>
      <c r="O4" s="30">
        <f t="shared" si="0"/>
        <v>44166</v>
      </c>
      <c r="P4" s="31" t="s">
        <v>0</v>
      </c>
    </row>
    <row r="5" spans="2:18" ht="24" customHeight="1" x14ac:dyDescent="0.2">
      <c r="B5" s="8" t="s">
        <v>30</v>
      </c>
      <c r="C5" s="9"/>
      <c r="D5" s="9">
        <f>'2019'!P66</f>
        <v>326601477.77999997</v>
      </c>
      <c r="E5" s="9">
        <f t="shared" ref="E5:O5" si="1">D66</f>
        <v>323028733.40999997</v>
      </c>
      <c r="F5" s="9">
        <f t="shared" si="1"/>
        <v>319458351.53999996</v>
      </c>
      <c r="G5" s="9">
        <f t="shared" si="1"/>
        <v>315890450.29499996</v>
      </c>
      <c r="H5" s="9">
        <f t="shared" si="1"/>
        <v>312325153.70624995</v>
      </c>
      <c r="I5" s="9">
        <f t="shared" si="1"/>
        <v>308762592.00656247</v>
      </c>
      <c r="J5" s="9">
        <f t="shared" si="1"/>
        <v>305202901.94039059</v>
      </c>
      <c r="K5" s="9">
        <f t="shared" si="1"/>
        <v>301646227.08941013</v>
      </c>
      <c r="L5" s="9">
        <f t="shared" si="1"/>
        <v>298092718.21438062</v>
      </c>
      <c r="M5" s="9">
        <f t="shared" si="1"/>
        <v>294542533.61409962</v>
      </c>
      <c r="N5" s="9">
        <f t="shared" si="1"/>
        <v>290995839.50230461</v>
      </c>
      <c r="O5" s="9">
        <f t="shared" si="1"/>
        <v>287452810.40341985</v>
      </c>
      <c r="P5" s="9">
        <f>D5</f>
        <v>326601477.77999997</v>
      </c>
    </row>
    <row r="6" spans="2:18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8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8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2:18" ht="18" customHeight="1" x14ac:dyDescent="0.2">
      <c r="B9" s="14" t="s">
        <v>55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2:18" ht="18" customHeight="1" x14ac:dyDescent="0.2">
      <c r="B10" s="14" t="s">
        <v>59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8" ht="18" customHeight="1" x14ac:dyDescent="0.2">
      <c r="B11" s="14" t="s">
        <v>56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8" ht="18" customHeight="1" x14ac:dyDescent="0.2">
      <c r="B12" s="14" t="s">
        <v>57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2:18" ht="18" customHeight="1" x14ac:dyDescent="0.2">
      <c r="B13" s="14" t="s">
        <v>58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2:18" ht="18" customHeight="1" x14ac:dyDescent="0.2">
      <c r="B14" s="14" t="s">
        <v>60</v>
      </c>
      <c r="C14" s="9"/>
      <c r="D14" s="9">
        <f t="shared" ref="D14:O14" si="2">D9+D10+D11+D12+D13</f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  <c r="K14" s="9">
        <f t="shared" si="2"/>
        <v>0</v>
      </c>
      <c r="L14" s="9">
        <f t="shared" si="2"/>
        <v>0</v>
      </c>
      <c r="M14" s="9">
        <f t="shared" si="2"/>
        <v>0</v>
      </c>
      <c r="N14" s="9">
        <f t="shared" si="2"/>
        <v>0</v>
      </c>
      <c r="O14" s="9">
        <f t="shared" si="2"/>
        <v>0</v>
      </c>
      <c r="P14" s="9">
        <f t="shared" ref="P14:P22" si="3">SUM(D14:O14)</f>
        <v>0</v>
      </c>
    </row>
    <row r="15" spans="2:18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3"/>
        <v>0</v>
      </c>
    </row>
    <row r="16" spans="2:18" ht="18" customHeight="1" x14ac:dyDescent="0.2">
      <c r="B16" s="14" t="s">
        <v>46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f t="shared" si="3"/>
        <v>0</v>
      </c>
    </row>
    <row r="17" spans="2:16" ht="18" customHeight="1" x14ac:dyDescent="0.2">
      <c r="B17" s="14" t="s">
        <v>47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f t="shared" si="3"/>
        <v>0</v>
      </c>
    </row>
    <row r="18" spans="2:16" ht="18" customHeight="1" x14ac:dyDescent="0.2">
      <c r="B18" s="14" t="s">
        <v>43</v>
      </c>
      <c r="C18" s="9"/>
      <c r="D18" s="9">
        <f>'2019'!O18+('2019'!O18*0.05)</f>
        <v>47250</v>
      </c>
      <c r="E18" s="9">
        <f t="shared" ref="E18:O18" si="4">D18+(D18*0.05)</f>
        <v>49612.5</v>
      </c>
      <c r="F18" s="9">
        <f t="shared" si="4"/>
        <v>52093.125</v>
      </c>
      <c r="G18" s="9">
        <f t="shared" si="4"/>
        <v>54697.78125</v>
      </c>
      <c r="H18" s="9">
        <f t="shared" si="4"/>
        <v>57432.670312499999</v>
      </c>
      <c r="I18" s="9">
        <f t="shared" si="4"/>
        <v>60304.303828124997</v>
      </c>
      <c r="J18" s="9">
        <f t="shared" si="4"/>
        <v>63319.519019531246</v>
      </c>
      <c r="K18" s="9">
        <f t="shared" si="4"/>
        <v>66485.494970507803</v>
      </c>
      <c r="L18" s="9">
        <f t="shared" si="4"/>
        <v>69809.769719033196</v>
      </c>
      <c r="M18" s="9">
        <f t="shared" si="4"/>
        <v>73300.258204984857</v>
      </c>
      <c r="N18" s="9">
        <f t="shared" si="4"/>
        <v>76965.271115234093</v>
      </c>
      <c r="O18" s="9">
        <f t="shared" si="4"/>
        <v>80813.534670995796</v>
      </c>
      <c r="P18" s="9">
        <f t="shared" si="3"/>
        <v>752084.22809091199</v>
      </c>
    </row>
    <row r="19" spans="2:16" ht="18" customHeight="1" x14ac:dyDescent="0.2">
      <c r="B19" s="14" t="s">
        <v>44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f t="shared" si="3"/>
        <v>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3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3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3"/>
        <v>0</v>
      </c>
    </row>
    <row r="23" spans="2:16" ht="18" customHeight="1" x14ac:dyDescent="0.2">
      <c r="B23" s="16" t="s">
        <v>3</v>
      </c>
      <c r="C23" s="17">
        <f t="shared" ref="C23:P23" si="5">SUM(C14:C22)</f>
        <v>0</v>
      </c>
      <c r="D23" s="17">
        <f t="shared" si="5"/>
        <v>47250</v>
      </c>
      <c r="E23" s="17">
        <f t="shared" si="5"/>
        <v>49612.5</v>
      </c>
      <c r="F23" s="17">
        <f t="shared" si="5"/>
        <v>52093.125</v>
      </c>
      <c r="G23" s="17">
        <f t="shared" si="5"/>
        <v>54697.78125</v>
      </c>
      <c r="H23" s="17">
        <f t="shared" si="5"/>
        <v>57432.670312499999</v>
      </c>
      <c r="I23" s="17">
        <f t="shared" si="5"/>
        <v>60304.303828124997</v>
      </c>
      <c r="J23" s="17">
        <f t="shared" si="5"/>
        <v>63319.519019531246</v>
      </c>
      <c r="K23" s="17">
        <f t="shared" si="5"/>
        <v>66485.494970507803</v>
      </c>
      <c r="L23" s="17">
        <f t="shared" si="5"/>
        <v>69809.769719033196</v>
      </c>
      <c r="M23" s="17">
        <f t="shared" si="5"/>
        <v>73300.258204984857</v>
      </c>
      <c r="N23" s="17">
        <f t="shared" si="5"/>
        <v>76965.271115234093</v>
      </c>
      <c r="O23" s="17">
        <f t="shared" si="5"/>
        <v>80813.534670995796</v>
      </c>
      <c r="P23" s="17">
        <f t="shared" si="5"/>
        <v>752084.22809091199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6">(D5+D23)</f>
        <v>326648727.77999997</v>
      </c>
      <c r="E24" s="17">
        <f t="shared" si="6"/>
        <v>323078345.90999997</v>
      </c>
      <c r="F24" s="17">
        <f t="shared" si="6"/>
        <v>319510444.66499996</v>
      </c>
      <c r="G24" s="17">
        <f t="shared" si="6"/>
        <v>315945148.07624996</v>
      </c>
      <c r="H24" s="17">
        <f t="shared" si="6"/>
        <v>312382586.37656248</v>
      </c>
      <c r="I24" s="17">
        <f t="shared" si="6"/>
        <v>308822896.31039059</v>
      </c>
      <c r="J24" s="17">
        <f t="shared" si="6"/>
        <v>305266221.45941013</v>
      </c>
      <c r="K24" s="17">
        <f t="shared" si="6"/>
        <v>301712712.58438063</v>
      </c>
      <c r="L24" s="17">
        <f t="shared" si="6"/>
        <v>298162527.98409963</v>
      </c>
      <c r="M24" s="17">
        <f t="shared" si="6"/>
        <v>294615833.87230462</v>
      </c>
      <c r="N24" s="17">
        <f t="shared" si="6"/>
        <v>291072804.77341986</v>
      </c>
      <c r="O24" s="17">
        <f t="shared" si="6"/>
        <v>287533623.93809086</v>
      </c>
      <c r="P24" s="17">
        <f t="shared" si="6"/>
        <v>327353562.00809085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f>SUM(D28:O28)</f>
        <v>0</v>
      </c>
    </row>
    <row r="29" spans="2:16" ht="18" customHeight="1" x14ac:dyDescent="0.2">
      <c r="B29" s="14" t="s">
        <v>50</v>
      </c>
      <c r="C29" s="9"/>
      <c r="D29" s="9"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f>SUM(D29:O29)</f>
        <v>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7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 t="shared" ref="D33:O33" si="8">59612667/20</f>
        <v>2980633.35</v>
      </c>
      <c r="E33" s="33">
        <f t="shared" si="8"/>
        <v>2980633.35</v>
      </c>
      <c r="F33" s="33">
        <f t="shared" si="8"/>
        <v>2980633.35</v>
      </c>
      <c r="G33" s="33">
        <f t="shared" si="8"/>
        <v>2980633.35</v>
      </c>
      <c r="H33" s="33">
        <f t="shared" si="8"/>
        <v>2980633.35</v>
      </c>
      <c r="I33" s="33">
        <f t="shared" si="8"/>
        <v>2980633.35</v>
      </c>
      <c r="J33" s="33">
        <f t="shared" si="8"/>
        <v>2980633.35</v>
      </c>
      <c r="K33" s="33">
        <f t="shared" si="8"/>
        <v>2980633.35</v>
      </c>
      <c r="L33" s="33">
        <f t="shared" si="8"/>
        <v>2980633.35</v>
      </c>
      <c r="M33" s="33">
        <f t="shared" si="8"/>
        <v>2980633.35</v>
      </c>
      <c r="N33" s="33">
        <f t="shared" si="8"/>
        <v>2980633.35</v>
      </c>
      <c r="O33" s="33">
        <f t="shared" si="8"/>
        <v>2980633.35</v>
      </c>
      <c r="P33" s="9">
        <f t="shared" si="7"/>
        <v>35767600.20000001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ref="P34" si="9">SUM(D34:O34)</f>
        <v>0</v>
      </c>
    </row>
    <row r="35" spans="2:16" ht="18" customHeight="1" x14ac:dyDescent="0.2">
      <c r="B35" s="14" t="s">
        <v>66</v>
      </c>
      <c r="C35" s="9"/>
      <c r="D35" s="33">
        <v>4166.67</v>
      </c>
      <c r="E35" s="33">
        <v>4166.67</v>
      </c>
      <c r="F35" s="33">
        <v>4166.67</v>
      </c>
      <c r="G35" s="33">
        <v>4166.67</v>
      </c>
      <c r="H35" s="33">
        <v>4166.67</v>
      </c>
      <c r="I35" s="33">
        <v>4166.67</v>
      </c>
      <c r="J35" s="33">
        <v>4166.67</v>
      </c>
      <c r="K35" s="33">
        <v>4166.67</v>
      </c>
      <c r="L35" s="33">
        <v>4166.67</v>
      </c>
      <c r="M35" s="33">
        <v>4166.67</v>
      </c>
      <c r="N35" s="33">
        <v>4166.67</v>
      </c>
      <c r="O35" s="33">
        <v>4166.67</v>
      </c>
      <c r="P35" s="9">
        <f t="shared" si="7"/>
        <v>50000.039999999986</v>
      </c>
    </row>
    <row r="36" spans="2:16" ht="18" customHeight="1" x14ac:dyDescent="0.2">
      <c r="B36" s="14" t="s">
        <v>67</v>
      </c>
      <c r="C36" s="9"/>
      <c r="D36" s="33">
        <v>4166.67</v>
      </c>
      <c r="E36" s="33">
        <v>4166.67</v>
      </c>
      <c r="F36" s="33">
        <v>4166.67</v>
      </c>
      <c r="G36" s="33">
        <v>4166.67</v>
      </c>
      <c r="H36" s="33">
        <v>4166.67</v>
      </c>
      <c r="I36" s="33">
        <v>4166.67</v>
      </c>
      <c r="J36" s="33">
        <v>4166.67</v>
      </c>
      <c r="K36" s="33">
        <v>4166.67</v>
      </c>
      <c r="L36" s="33">
        <v>4166.67</v>
      </c>
      <c r="M36" s="33">
        <v>4166.67</v>
      </c>
      <c r="N36" s="33">
        <v>4166.67</v>
      </c>
      <c r="O36" s="33">
        <v>4166.67</v>
      </c>
      <c r="P36" s="9">
        <f t="shared" si="7"/>
        <v>50000.039999999986</v>
      </c>
    </row>
    <row r="37" spans="2:16" ht="18" customHeight="1" x14ac:dyDescent="0.2">
      <c r="B37" s="15" t="s">
        <v>28</v>
      </c>
      <c r="C37" s="33"/>
      <c r="D37" s="33">
        <f t="shared" ref="D37:O37" si="10">4468300/12</f>
        <v>372358.33333333331</v>
      </c>
      <c r="E37" s="33">
        <f t="shared" si="10"/>
        <v>372358.33333333331</v>
      </c>
      <c r="F37" s="33">
        <f t="shared" si="10"/>
        <v>372358.33333333331</v>
      </c>
      <c r="G37" s="33">
        <f t="shared" si="10"/>
        <v>372358.33333333331</v>
      </c>
      <c r="H37" s="33">
        <f t="shared" si="10"/>
        <v>372358.33333333331</v>
      </c>
      <c r="I37" s="33">
        <f t="shared" si="10"/>
        <v>372358.33333333331</v>
      </c>
      <c r="J37" s="33">
        <f t="shared" si="10"/>
        <v>372358.33333333331</v>
      </c>
      <c r="K37" s="33">
        <f t="shared" si="10"/>
        <v>372358.33333333331</v>
      </c>
      <c r="L37" s="33">
        <f t="shared" si="10"/>
        <v>372358.33333333331</v>
      </c>
      <c r="M37" s="33">
        <f t="shared" si="10"/>
        <v>372358.33333333331</v>
      </c>
      <c r="N37" s="33">
        <f t="shared" si="10"/>
        <v>372358.33333333331</v>
      </c>
      <c r="O37" s="33">
        <f t="shared" si="10"/>
        <v>372358.33333333331</v>
      </c>
      <c r="P37" s="9">
        <f t="shared" si="7"/>
        <v>4468300.0000000009</v>
      </c>
    </row>
    <row r="38" spans="2:16" ht="18" customHeight="1" x14ac:dyDescent="0.2">
      <c r="B38" s="14" t="s">
        <v>29</v>
      </c>
      <c r="C38" s="9"/>
      <c r="D38" s="9">
        <f t="shared" ref="D38:O38" si="11">637031.96/12</f>
        <v>53085.996666666666</v>
      </c>
      <c r="E38" s="9">
        <f t="shared" si="11"/>
        <v>53085.996666666666</v>
      </c>
      <c r="F38" s="9">
        <f t="shared" si="11"/>
        <v>53085.996666666666</v>
      </c>
      <c r="G38" s="9">
        <f t="shared" si="11"/>
        <v>53085.996666666666</v>
      </c>
      <c r="H38" s="9">
        <f t="shared" si="11"/>
        <v>53085.996666666666</v>
      </c>
      <c r="I38" s="9">
        <f t="shared" si="11"/>
        <v>53085.996666666666</v>
      </c>
      <c r="J38" s="9">
        <f t="shared" si="11"/>
        <v>53085.996666666666</v>
      </c>
      <c r="K38" s="9">
        <f t="shared" si="11"/>
        <v>53085.996666666666</v>
      </c>
      <c r="L38" s="9">
        <f t="shared" si="11"/>
        <v>53085.996666666666</v>
      </c>
      <c r="M38" s="9">
        <f t="shared" si="11"/>
        <v>53085.996666666666</v>
      </c>
      <c r="N38" s="9">
        <f t="shared" si="11"/>
        <v>53085.996666666666</v>
      </c>
      <c r="O38" s="9">
        <f t="shared" si="11"/>
        <v>53085.996666666666</v>
      </c>
      <c r="P38" s="9">
        <f t="shared" si="7"/>
        <v>637031.96</v>
      </c>
    </row>
    <row r="39" spans="2:16" ht="18" customHeight="1" x14ac:dyDescent="0.2">
      <c r="B39" s="15" t="s">
        <v>5</v>
      </c>
      <c r="C39" s="33"/>
      <c r="D39" s="33">
        <v>1250</v>
      </c>
      <c r="E39" s="33">
        <v>1250</v>
      </c>
      <c r="F39" s="33">
        <v>1250</v>
      </c>
      <c r="G39" s="33">
        <v>1250</v>
      </c>
      <c r="H39" s="33">
        <v>1250</v>
      </c>
      <c r="I39" s="33">
        <v>1250</v>
      </c>
      <c r="J39" s="33">
        <v>1250</v>
      </c>
      <c r="K39" s="33">
        <v>1250</v>
      </c>
      <c r="L39" s="33">
        <v>1250</v>
      </c>
      <c r="M39" s="33">
        <v>1250</v>
      </c>
      <c r="N39" s="33">
        <v>1250</v>
      </c>
      <c r="O39" s="33">
        <v>1250</v>
      </c>
      <c r="P39" s="9">
        <f t="shared" si="7"/>
        <v>15000</v>
      </c>
    </row>
    <row r="40" spans="2:16" ht="18" customHeight="1" x14ac:dyDescent="0.2">
      <c r="B40" s="14" t="s">
        <v>6</v>
      </c>
      <c r="C40" s="9"/>
      <c r="D40" s="33">
        <f t="shared" ref="D40:O40" si="12">200000/12</f>
        <v>16666.666666666668</v>
      </c>
      <c r="E40" s="33">
        <f t="shared" si="12"/>
        <v>16666.666666666668</v>
      </c>
      <c r="F40" s="33">
        <f t="shared" si="12"/>
        <v>16666.666666666668</v>
      </c>
      <c r="G40" s="33">
        <f t="shared" si="12"/>
        <v>16666.666666666668</v>
      </c>
      <c r="H40" s="33">
        <f t="shared" si="12"/>
        <v>16666.666666666668</v>
      </c>
      <c r="I40" s="33">
        <f t="shared" si="12"/>
        <v>16666.666666666668</v>
      </c>
      <c r="J40" s="33">
        <f t="shared" si="12"/>
        <v>16666.666666666668</v>
      </c>
      <c r="K40" s="33">
        <f t="shared" si="12"/>
        <v>16666.666666666668</v>
      </c>
      <c r="L40" s="33">
        <f t="shared" si="12"/>
        <v>16666.666666666668</v>
      </c>
      <c r="M40" s="33">
        <f t="shared" si="12"/>
        <v>16666.666666666668</v>
      </c>
      <c r="N40" s="33">
        <f t="shared" si="12"/>
        <v>16666.666666666668</v>
      </c>
      <c r="O40" s="33">
        <f t="shared" si="12"/>
        <v>16666.666666666668</v>
      </c>
      <c r="P40" s="9">
        <f t="shared" si="7"/>
        <v>199999.99999999997</v>
      </c>
    </row>
    <row r="41" spans="2:16" ht="18" customHeight="1" x14ac:dyDescent="0.2">
      <c r="B41" s="15" t="s">
        <v>7</v>
      </c>
      <c r="C41" s="33"/>
      <c r="D41" s="33">
        <v>4166.67</v>
      </c>
      <c r="E41" s="33">
        <v>4166.67</v>
      </c>
      <c r="F41" s="33">
        <v>4166.67</v>
      </c>
      <c r="G41" s="33">
        <v>4166.67</v>
      </c>
      <c r="H41" s="33">
        <v>4166.67</v>
      </c>
      <c r="I41" s="33">
        <v>4166.67</v>
      </c>
      <c r="J41" s="33">
        <v>4166.67</v>
      </c>
      <c r="K41" s="33">
        <v>4166.67</v>
      </c>
      <c r="L41" s="33">
        <v>4166.67</v>
      </c>
      <c r="M41" s="33">
        <v>4166.67</v>
      </c>
      <c r="N41" s="33">
        <v>4166.67</v>
      </c>
      <c r="O41" s="33">
        <v>4166.67</v>
      </c>
      <c r="P41" s="9">
        <f t="shared" si="7"/>
        <v>50000.039999999986</v>
      </c>
    </row>
    <row r="42" spans="2:16" ht="18" customHeight="1" x14ac:dyDescent="0.2">
      <c r="B42" s="14" t="s">
        <v>61</v>
      </c>
      <c r="C42" s="9"/>
      <c r="D42" s="33">
        <v>41666.67</v>
      </c>
      <c r="E42" s="33">
        <v>41666.67</v>
      </c>
      <c r="F42" s="33">
        <v>41666.67</v>
      </c>
      <c r="G42" s="33">
        <v>41666.67</v>
      </c>
      <c r="H42" s="33">
        <v>41666.67</v>
      </c>
      <c r="I42" s="33">
        <v>41666.67</v>
      </c>
      <c r="J42" s="33">
        <v>41666.67</v>
      </c>
      <c r="K42" s="33">
        <v>41666.67</v>
      </c>
      <c r="L42" s="33">
        <v>41666.67</v>
      </c>
      <c r="M42" s="33">
        <v>41666.67</v>
      </c>
      <c r="N42" s="33">
        <v>41666.67</v>
      </c>
      <c r="O42" s="33">
        <v>41666.67</v>
      </c>
      <c r="P42" s="9">
        <f t="shared" si="7"/>
        <v>500000.03999999986</v>
      </c>
    </row>
    <row r="43" spans="2:16" ht="18" customHeight="1" x14ac:dyDescent="0.2">
      <c r="B43" s="15" t="s">
        <v>8</v>
      </c>
      <c r="C43" s="33"/>
      <c r="D43" s="33">
        <v>10000</v>
      </c>
      <c r="E43" s="33">
        <v>10000</v>
      </c>
      <c r="F43" s="33">
        <v>10000</v>
      </c>
      <c r="G43" s="33">
        <v>10000</v>
      </c>
      <c r="H43" s="33">
        <v>10000</v>
      </c>
      <c r="I43" s="33">
        <v>10000</v>
      </c>
      <c r="J43" s="33">
        <v>10000</v>
      </c>
      <c r="K43" s="33">
        <v>10000</v>
      </c>
      <c r="L43" s="33">
        <v>10000</v>
      </c>
      <c r="M43" s="33">
        <v>10000</v>
      </c>
      <c r="N43" s="33">
        <v>10000</v>
      </c>
      <c r="O43" s="33">
        <v>10000</v>
      </c>
      <c r="P43" s="9">
        <f t="shared" si="7"/>
        <v>120000</v>
      </c>
    </row>
    <row r="44" spans="2:16" ht="18" customHeight="1" x14ac:dyDescent="0.2">
      <c r="B44" s="14" t="s">
        <v>9</v>
      </c>
      <c r="C44" s="9"/>
      <c r="D44" s="33">
        <f t="shared" ref="D44:O44" si="13">100000/12</f>
        <v>8333.3333333333339</v>
      </c>
      <c r="E44" s="33">
        <f t="shared" si="13"/>
        <v>8333.3333333333339</v>
      </c>
      <c r="F44" s="33">
        <f t="shared" si="13"/>
        <v>8333.3333333333339</v>
      </c>
      <c r="G44" s="33">
        <f t="shared" si="13"/>
        <v>8333.3333333333339</v>
      </c>
      <c r="H44" s="33">
        <f t="shared" si="13"/>
        <v>8333.3333333333339</v>
      </c>
      <c r="I44" s="33">
        <f t="shared" si="13"/>
        <v>8333.3333333333339</v>
      </c>
      <c r="J44" s="33">
        <f t="shared" si="13"/>
        <v>8333.3333333333339</v>
      </c>
      <c r="K44" s="33">
        <f t="shared" si="13"/>
        <v>8333.3333333333339</v>
      </c>
      <c r="L44" s="33">
        <f t="shared" si="13"/>
        <v>8333.3333333333339</v>
      </c>
      <c r="M44" s="33">
        <f t="shared" si="13"/>
        <v>8333.3333333333339</v>
      </c>
      <c r="N44" s="33">
        <f t="shared" si="13"/>
        <v>8333.3333333333339</v>
      </c>
      <c r="O44" s="33">
        <f t="shared" si="13"/>
        <v>8333.3333333333339</v>
      </c>
      <c r="P44" s="9">
        <f t="shared" si="7"/>
        <v>99999.999999999985</v>
      </c>
    </row>
    <row r="45" spans="2:16" ht="18" customHeight="1" x14ac:dyDescent="0.2">
      <c r="B45" s="14" t="s">
        <v>48</v>
      </c>
      <c r="C45" s="9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9">
        <f t="shared" si="7"/>
        <v>0</v>
      </c>
    </row>
    <row r="46" spans="2:16" ht="18" customHeight="1" x14ac:dyDescent="0.2">
      <c r="B46" s="14" t="s">
        <v>62</v>
      </c>
      <c r="C46" s="9"/>
      <c r="D46" s="33">
        <v>5000</v>
      </c>
      <c r="E46" s="33">
        <v>5000</v>
      </c>
      <c r="F46" s="33">
        <v>5000</v>
      </c>
      <c r="G46" s="33">
        <v>5000</v>
      </c>
      <c r="H46" s="33">
        <v>5000</v>
      </c>
      <c r="I46" s="33">
        <v>5000</v>
      </c>
      <c r="J46" s="33">
        <v>5000</v>
      </c>
      <c r="K46" s="33">
        <v>5000</v>
      </c>
      <c r="L46" s="33">
        <v>5000</v>
      </c>
      <c r="M46" s="33">
        <v>5000</v>
      </c>
      <c r="N46" s="33">
        <v>5000</v>
      </c>
      <c r="O46" s="33">
        <v>5000</v>
      </c>
      <c r="P46" s="9">
        <f t="shared" si="7"/>
        <v>60000</v>
      </c>
    </row>
    <row r="47" spans="2:16" ht="18" customHeight="1" x14ac:dyDescent="0.2">
      <c r="B47" s="15" t="s">
        <v>10</v>
      </c>
      <c r="C47" s="33"/>
      <c r="D47" s="33">
        <v>5000</v>
      </c>
      <c r="E47" s="33">
        <v>5000</v>
      </c>
      <c r="F47" s="33">
        <v>5000</v>
      </c>
      <c r="G47" s="33">
        <v>5000</v>
      </c>
      <c r="H47" s="33">
        <v>5000</v>
      </c>
      <c r="I47" s="33">
        <v>5000</v>
      </c>
      <c r="J47" s="33">
        <v>5000</v>
      </c>
      <c r="K47" s="33">
        <v>5000</v>
      </c>
      <c r="L47" s="33">
        <v>5000</v>
      </c>
      <c r="M47" s="33">
        <v>5000</v>
      </c>
      <c r="N47" s="33">
        <v>5000</v>
      </c>
      <c r="O47" s="33">
        <v>5000</v>
      </c>
      <c r="P47" s="9">
        <f t="shared" si="7"/>
        <v>60000</v>
      </c>
    </row>
    <row r="48" spans="2:16" ht="18" customHeight="1" x14ac:dyDescent="0.2">
      <c r="B48" s="14" t="s">
        <v>63</v>
      </c>
      <c r="C48" s="9"/>
      <c r="D48" s="33">
        <f t="shared" ref="D48:O48" si="14">61000+4166.67</f>
        <v>65166.67</v>
      </c>
      <c r="E48" s="33">
        <f t="shared" si="14"/>
        <v>65166.67</v>
      </c>
      <c r="F48" s="33">
        <f t="shared" si="14"/>
        <v>65166.67</v>
      </c>
      <c r="G48" s="33">
        <f t="shared" si="14"/>
        <v>65166.67</v>
      </c>
      <c r="H48" s="33">
        <f t="shared" si="14"/>
        <v>65166.67</v>
      </c>
      <c r="I48" s="33">
        <f t="shared" si="14"/>
        <v>65166.67</v>
      </c>
      <c r="J48" s="33">
        <f t="shared" si="14"/>
        <v>65166.67</v>
      </c>
      <c r="K48" s="33">
        <f t="shared" si="14"/>
        <v>65166.67</v>
      </c>
      <c r="L48" s="33">
        <f t="shared" si="14"/>
        <v>65166.67</v>
      </c>
      <c r="M48" s="33">
        <f t="shared" si="14"/>
        <v>65166.67</v>
      </c>
      <c r="N48" s="33">
        <f t="shared" si="14"/>
        <v>65166.67</v>
      </c>
      <c r="O48" s="33">
        <f t="shared" si="14"/>
        <v>65166.67</v>
      </c>
      <c r="P48" s="9">
        <f t="shared" si="7"/>
        <v>782000.04</v>
      </c>
    </row>
    <row r="49" spans="2:16" ht="18" customHeight="1" x14ac:dyDescent="0.2">
      <c r="B49" s="15" t="s">
        <v>11</v>
      </c>
      <c r="C49" s="33"/>
      <c r="D49" s="33">
        <f t="shared" ref="D49:O49" si="15">100000/8</f>
        <v>12500</v>
      </c>
      <c r="E49" s="33">
        <f t="shared" si="15"/>
        <v>12500</v>
      </c>
      <c r="F49" s="33">
        <f t="shared" si="15"/>
        <v>12500</v>
      </c>
      <c r="G49" s="33">
        <f t="shared" si="15"/>
        <v>12500</v>
      </c>
      <c r="H49" s="33">
        <f t="shared" si="15"/>
        <v>12500</v>
      </c>
      <c r="I49" s="33">
        <f t="shared" si="15"/>
        <v>12500</v>
      </c>
      <c r="J49" s="33">
        <f t="shared" si="15"/>
        <v>12500</v>
      </c>
      <c r="K49" s="33">
        <f t="shared" si="15"/>
        <v>12500</v>
      </c>
      <c r="L49" s="33">
        <f t="shared" si="15"/>
        <v>12500</v>
      </c>
      <c r="M49" s="33">
        <f t="shared" si="15"/>
        <v>12500</v>
      </c>
      <c r="N49" s="33">
        <f t="shared" si="15"/>
        <v>12500</v>
      </c>
      <c r="O49" s="33">
        <f t="shared" si="15"/>
        <v>12500</v>
      </c>
      <c r="P49" s="9">
        <f t="shared" si="7"/>
        <v>150000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7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7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ref="P52:P57" si="16">SUM(D52:O52)</f>
        <v>0</v>
      </c>
    </row>
    <row r="53" spans="2:16" ht="18" customHeight="1" x14ac:dyDescent="0.2">
      <c r="B53" s="14" t="s">
        <v>64</v>
      </c>
      <c r="C53" s="9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9">
        <f t="shared" si="16"/>
        <v>0</v>
      </c>
    </row>
    <row r="54" spans="2:16" ht="18" customHeight="1" x14ac:dyDescent="0.2">
      <c r="B54" s="14" t="s">
        <v>72</v>
      </c>
      <c r="C54" s="9"/>
      <c r="D54" s="33">
        <v>16666.669999999998</v>
      </c>
      <c r="E54" s="33">
        <v>16666.669999999998</v>
      </c>
      <c r="F54" s="33">
        <v>16666.669999999998</v>
      </c>
      <c r="G54" s="33">
        <v>16666.669999999998</v>
      </c>
      <c r="H54" s="33">
        <v>16666.669999999998</v>
      </c>
      <c r="I54" s="33">
        <v>16666.669999999998</v>
      </c>
      <c r="J54" s="33">
        <v>16666.669999999998</v>
      </c>
      <c r="K54" s="33">
        <v>16666.669999999998</v>
      </c>
      <c r="L54" s="33">
        <v>16666.669999999998</v>
      </c>
      <c r="M54" s="33">
        <v>16666.669999999998</v>
      </c>
      <c r="N54" s="33">
        <v>16666.669999999998</v>
      </c>
      <c r="O54" s="33">
        <v>16666.669999999998</v>
      </c>
      <c r="P54" s="9">
        <f t="shared" si="16"/>
        <v>200000.03999999992</v>
      </c>
    </row>
    <row r="55" spans="2:16" ht="18" customHeight="1" x14ac:dyDescent="0.2">
      <c r="B55" s="14" t="s">
        <v>71</v>
      </c>
      <c r="C55" s="9"/>
      <c r="D55" s="33">
        <v>4166.67</v>
      </c>
      <c r="E55" s="33">
        <v>4166.67</v>
      </c>
      <c r="F55" s="33">
        <v>4166.67</v>
      </c>
      <c r="G55" s="33">
        <v>4166.67</v>
      </c>
      <c r="H55" s="33">
        <v>4166.67</v>
      </c>
      <c r="I55" s="33">
        <v>4166.67</v>
      </c>
      <c r="J55" s="33">
        <v>4166.67</v>
      </c>
      <c r="K55" s="33">
        <v>4166.67</v>
      </c>
      <c r="L55" s="33">
        <v>4166.67</v>
      </c>
      <c r="M55" s="33">
        <v>4166.67</v>
      </c>
      <c r="N55" s="33">
        <v>4166.67</v>
      </c>
      <c r="O55" s="33">
        <v>4166.67</v>
      </c>
      <c r="P55" s="9">
        <f t="shared" si="16"/>
        <v>50000.039999999986</v>
      </c>
    </row>
    <row r="56" spans="2:16" ht="18" customHeight="1" x14ac:dyDescent="0.2">
      <c r="B56" s="14" t="s">
        <v>70</v>
      </c>
      <c r="C56" s="9"/>
      <c r="D56" s="9">
        <v>15000</v>
      </c>
      <c r="E56" s="9">
        <v>15000</v>
      </c>
      <c r="F56" s="9">
        <v>15000</v>
      </c>
      <c r="G56" s="9">
        <v>15000</v>
      </c>
      <c r="H56" s="9">
        <v>15000</v>
      </c>
      <c r="I56" s="9">
        <v>15000</v>
      </c>
      <c r="J56" s="9">
        <v>15000</v>
      </c>
      <c r="K56" s="9">
        <v>15000</v>
      </c>
      <c r="L56" s="9">
        <v>15000</v>
      </c>
      <c r="M56" s="9">
        <v>15000</v>
      </c>
      <c r="N56" s="9">
        <v>15000</v>
      </c>
      <c r="O56" s="9">
        <v>15000</v>
      </c>
      <c r="P56" s="9">
        <f t="shared" si="16"/>
        <v>180000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6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7"/>
        <v>0</v>
      </c>
    </row>
    <row r="59" spans="2:16" ht="18" customHeight="1" x14ac:dyDescent="0.2">
      <c r="B59" s="16" t="s">
        <v>14</v>
      </c>
      <c r="C59" s="17">
        <f t="shared" ref="C59:P59" si="17">SUM(C27:C58)</f>
        <v>0</v>
      </c>
      <c r="D59" s="17">
        <f t="shared" si="17"/>
        <v>3619994.3699999996</v>
      </c>
      <c r="E59" s="17">
        <f t="shared" si="17"/>
        <v>3619994.3699999996</v>
      </c>
      <c r="F59" s="17">
        <f t="shared" si="17"/>
        <v>3619994.3699999996</v>
      </c>
      <c r="G59" s="17">
        <f t="shared" si="17"/>
        <v>3619994.3699999996</v>
      </c>
      <c r="H59" s="17">
        <f t="shared" si="17"/>
        <v>3619994.3699999996</v>
      </c>
      <c r="I59" s="17">
        <f t="shared" si="17"/>
        <v>3619994.3699999996</v>
      </c>
      <c r="J59" s="17">
        <f t="shared" si="17"/>
        <v>3619994.3699999996</v>
      </c>
      <c r="K59" s="17">
        <f t="shared" si="17"/>
        <v>3619994.3699999996</v>
      </c>
      <c r="L59" s="17">
        <f t="shared" si="17"/>
        <v>3619994.3699999996</v>
      </c>
      <c r="M59" s="17">
        <f t="shared" si="17"/>
        <v>3619994.3699999996</v>
      </c>
      <c r="N59" s="17">
        <f t="shared" si="17"/>
        <v>3619994.3699999996</v>
      </c>
      <c r="O59" s="17">
        <f t="shared" si="17"/>
        <v>3619994.3699999996</v>
      </c>
      <c r="P59" s="17">
        <f t="shared" si="17"/>
        <v>43439932.440000005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18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18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18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18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v>1000000</v>
      </c>
      <c r="P64" s="9">
        <f t="shared" si="18"/>
        <v>1000000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19">SUM(D59:D64)</f>
        <v>3619994.3699999996</v>
      </c>
      <c r="E65" s="17">
        <f t="shared" si="19"/>
        <v>3619994.3699999996</v>
      </c>
      <c r="F65" s="17">
        <f t="shared" si="19"/>
        <v>3619994.3699999996</v>
      </c>
      <c r="G65" s="17">
        <f t="shared" si="19"/>
        <v>3619994.3699999996</v>
      </c>
      <c r="H65" s="17">
        <f t="shared" si="19"/>
        <v>3619994.3699999996</v>
      </c>
      <c r="I65" s="17">
        <f t="shared" si="19"/>
        <v>3619994.3699999996</v>
      </c>
      <c r="J65" s="17">
        <f t="shared" si="19"/>
        <v>3619994.3699999996</v>
      </c>
      <c r="K65" s="17">
        <f t="shared" si="19"/>
        <v>3619994.3699999996</v>
      </c>
      <c r="L65" s="17">
        <f t="shared" si="19"/>
        <v>3619994.3699999996</v>
      </c>
      <c r="M65" s="17">
        <f t="shared" si="19"/>
        <v>3619994.3699999996</v>
      </c>
      <c r="N65" s="17">
        <f t="shared" si="19"/>
        <v>3619994.3699999996</v>
      </c>
      <c r="O65" s="17">
        <f t="shared" si="19"/>
        <v>4619994.3699999992</v>
      </c>
      <c r="P65" s="17">
        <f t="shared" si="19"/>
        <v>44439932.440000005</v>
      </c>
      <c r="S65" s="36"/>
    </row>
    <row r="66" spans="2:19" ht="18" customHeight="1" x14ac:dyDescent="0.2">
      <c r="B66" s="8" t="s">
        <v>32</v>
      </c>
      <c r="C66" s="17">
        <f t="shared" ref="C66:P66" si="20">(C24-C65)</f>
        <v>0</v>
      </c>
      <c r="D66" s="17">
        <f t="shared" si="20"/>
        <v>323028733.40999997</v>
      </c>
      <c r="E66" s="17">
        <f t="shared" si="20"/>
        <v>319458351.53999996</v>
      </c>
      <c r="F66" s="17">
        <f t="shared" si="20"/>
        <v>315890450.29499996</v>
      </c>
      <c r="G66" s="17">
        <f t="shared" si="20"/>
        <v>312325153.70624995</v>
      </c>
      <c r="H66" s="17">
        <f t="shared" si="20"/>
        <v>308762592.00656247</v>
      </c>
      <c r="I66" s="17">
        <f t="shared" si="20"/>
        <v>305202901.94039059</v>
      </c>
      <c r="J66" s="17">
        <f t="shared" si="20"/>
        <v>301646227.08941013</v>
      </c>
      <c r="K66" s="17">
        <f t="shared" si="20"/>
        <v>298092718.21438062</v>
      </c>
      <c r="L66" s="17">
        <f t="shared" si="20"/>
        <v>294542533.61409962</v>
      </c>
      <c r="M66" s="17">
        <f t="shared" si="20"/>
        <v>290995839.50230461</v>
      </c>
      <c r="N66" s="17">
        <f t="shared" si="20"/>
        <v>287452810.40341985</v>
      </c>
      <c r="O66" s="17">
        <f t="shared" si="20"/>
        <v>282913629.56809086</v>
      </c>
      <c r="P66" s="17">
        <f t="shared" si="20"/>
        <v>282913629.56809086</v>
      </c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I6PKqoQjKULZZx0v7FeyRuGXW+2Oqyk4ND6qN/vhH9RdEPQOmlBRmLbCB96GXba+VV3lFK+Xwvx7d2UT4mgrOg==" saltValue="0g7TnLHMu1U2JPBIi00WJg==" spinCount="100000" sheet="1" objects="1" scenarios="1"/>
  <pageMargins left="0.27" right="0" top="0.5" bottom="0.25" header="0" footer="0"/>
  <pageSetup scale="4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F8FFC-41A6-47DA-8E11-CD1A809EC904}">
  <sheetPr>
    <tabColor indexed="44"/>
    <pageSetUpPr fitToPage="1"/>
  </sheetPr>
  <dimension ref="B1:S74"/>
  <sheetViews>
    <sheetView showGridLines="0" zoomScale="90" zoomScaleNormal="90" workbookViewId="0">
      <pane ySplit="4" topLeftCell="A5" activePane="bottomLeft" state="frozen"/>
      <selection pane="bottomLeft" activeCell="C9" sqref="C9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50406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50406</v>
      </c>
      <c r="E4" s="30">
        <f>DATE(YEAR(D4),MONTH(D4)+1,1)</f>
        <v>50437</v>
      </c>
      <c r="F4" s="30">
        <f t="shared" ref="F4:O4" si="0">DATE(YEAR(E4),MONTH(E4)+1,1)</f>
        <v>50465</v>
      </c>
      <c r="G4" s="30">
        <f t="shared" si="0"/>
        <v>50496</v>
      </c>
      <c r="H4" s="30">
        <f t="shared" si="0"/>
        <v>50526</v>
      </c>
      <c r="I4" s="30">
        <f t="shared" si="0"/>
        <v>50557</v>
      </c>
      <c r="J4" s="30">
        <f t="shared" si="0"/>
        <v>50587</v>
      </c>
      <c r="K4" s="30">
        <f t="shared" si="0"/>
        <v>50618</v>
      </c>
      <c r="L4" s="30">
        <f t="shared" si="0"/>
        <v>50649</v>
      </c>
      <c r="M4" s="30">
        <f t="shared" si="0"/>
        <v>50679</v>
      </c>
      <c r="N4" s="30">
        <f t="shared" si="0"/>
        <v>50710</v>
      </c>
      <c r="O4" s="30">
        <f t="shared" si="0"/>
        <v>50740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'2037'!P66</f>
        <v>3821497120.228117</v>
      </c>
      <c r="E5" s="9">
        <f t="shared" ref="E5:O5" si="1">D66</f>
        <v>3854862826.5057769</v>
      </c>
      <c r="F5" s="9">
        <f t="shared" si="1"/>
        <v>3888272662.3601117</v>
      </c>
      <c r="G5" s="9">
        <f t="shared" si="1"/>
        <v>3921728834.2699552</v>
      </c>
      <c r="H5" s="9">
        <f t="shared" si="1"/>
        <v>3955233659.0380826</v>
      </c>
      <c r="I5" s="9">
        <f t="shared" si="1"/>
        <v>3988789569.3074083</v>
      </c>
      <c r="J5" s="9">
        <f t="shared" si="1"/>
        <v>4022399119.3529921</v>
      </c>
      <c r="K5" s="9">
        <f t="shared" si="1"/>
        <v>4056064991.1636467</v>
      </c>
      <c r="L5" s="9">
        <f t="shared" si="1"/>
        <v>4089790000.8276262</v>
      </c>
      <c r="M5" s="9">
        <f t="shared" si="1"/>
        <v>4123577105.2375965</v>
      </c>
      <c r="N5" s="9">
        <f t="shared" si="1"/>
        <v>4160229409.130857</v>
      </c>
      <c r="O5" s="9">
        <f t="shared" si="1"/>
        <v>4196950172.4815726</v>
      </c>
      <c r="P5" s="9">
        <f>D5</f>
        <v>3821497120.228117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(116248843.21/4)+(116248843.21/4)+(116248843.21/4)+(116248843.21/4)</f>
        <v>116248843.20999999</v>
      </c>
      <c r="E9" s="9">
        <f t="shared" si="3"/>
        <v>116248843.20999999</v>
      </c>
      <c r="F9" s="9">
        <f t="shared" si="3"/>
        <v>116248843.20999999</v>
      </c>
      <c r="G9" s="9">
        <f t="shared" si="3"/>
        <v>116248843.20999999</v>
      </c>
      <c r="H9" s="9">
        <f t="shared" si="3"/>
        <v>116248843.20999999</v>
      </c>
      <c r="I9" s="9">
        <f t="shared" si="3"/>
        <v>116248843.20999999</v>
      </c>
      <c r="J9" s="9">
        <f t="shared" si="3"/>
        <v>116248843.20999999</v>
      </c>
      <c r="K9" s="9">
        <f t="shared" si="3"/>
        <v>116248843.20999999</v>
      </c>
      <c r="L9" s="9">
        <f t="shared" si="3"/>
        <v>116248843.20999999</v>
      </c>
      <c r="M9" s="9">
        <f t="shared" si="3"/>
        <v>116248843.20999999</v>
      </c>
      <c r="N9" s="9">
        <f t="shared" si="3"/>
        <v>116248843.20999999</v>
      </c>
      <c r="O9" s="9">
        <f t="shared" si="3"/>
        <v>116248843.20999999</v>
      </c>
      <c r="P9" s="9">
        <f t="shared" si="2"/>
        <v>1394986118.5200002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118648843.20999999</v>
      </c>
      <c r="E14" s="9">
        <f t="shared" si="5"/>
        <v>118648843.20999999</v>
      </c>
      <c r="F14" s="9">
        <f t="shared" si="5"/>
        <v>118648843.20999999</v>
      </c>
      <c r="G14" s="9">
        <f t="shared" si="5"/>
        <v>118648843.20999999</v>
      </c>
      <c r="H14" s="9">
        <f t="shared" si="5"/>
        <v>118648843.20999999</v>
      </c>
      <c r="I14" s="9">
        <f t="shared" si="5"/>
        <v>118648843.20999999</v>
      </c>
      <c r="J14" s="9">
        <f t="shared" si="5"/>
        <v>118648843.20999999</v>
      </c>
      <c r="K14" s="9">
        <f t="shared" si="5"/>
        <v>118648843.20999999</v>
      </c>
      <c r="L14" s="9">
        <f t="shared" si="5"/>
        <v>118648843.20999999</v>
      </c>
      <c r="M14" s="9">
        <f t="shared" si="5"/>
        <v>121448843.20999999</v>
      </c>
      <c r="N14" s="9">
        <f t="shared" si="5"/>
        <v>121448843.20999999</v>
      </c>
      <c r="O14" s="9">
        <f t="shared" si="5"/>
        <v>121448843.20999999</v>
      </c>
      <c r="P14" s="9">
        <f t="shared" si="2"/>
        <v>1432186118.5200002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120256234.7434973</v>
      </c>
      <c r="E23" s="17">
        <f t="shared" si="10"/>
        <v>120300364.32017216</v>
      </c>
      <c r="F23" s="17">
        <f t="shared" si="10"/>
        <v>120346700.37568077</v>
      </c>
      <c r="G23" s="17">
        <f t="shared" si="10"/>
        <v>120395353.23396482</v>
      </c>
      <c r="H23" s="17">
        <f t="shared" si="10"/>
        <v>120446438.73516306</v>
      </c>
      <c r="I23" s="17">
        <f t="shared" si="10"/>
        <v>120500078.5114212</v>
      </c>
      <c r="J23" s="17">
        <f t="shared" si="10"/>
        <v>120556400.27649227</v>
      </c>
      <c r="K23" s="17">
        <f t="shared" si="10"/>
        <v>120615538.12981689</v>
      </c>
      <c r="L23" s="17">
        <f t="shared" si="10"/>
        <v>120677632.87580773</v>
      </c>
      <c r="M23" s="17">
        <f t="shared" si="10"/>
        <v>123542832.35909812</v>
      </c>
      <c r="N23" s="17">
        <f t="shared" si="10"/>
        <v>123611291.81655303</v>
      </c>
      <c r="O23" s="17">
        <f t="shared" si="10"/>
        <v>123683174.24688068</v>
      </c>
      <c r="P23" s="17">
        <f t="shared" si="10"/>
        <v>1454932039.6245484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3941753354.9716144</v>
      </c>
      <c r="E24" s="17">
        <f t="shared" si="11"/>
        <v>3975163190.8259492</v>
      </c>
      <c r="F24" s="17">
        <f t="shared" si="11"/>
        <v>4008619362.7357926</v>
      </c>
      <c r="G24" s="17">
        <f t="shared" si="11"/>
        <v>4042124187.5039201</v>
      </c>
      <c r="H24" s="17">
        <f t="shared" si="11"/>
        <v>4075680097.7732458</v>
      </c>
      <c r="I24" s="17">
        <f t="shared" si="11"/>
        <v>4109289647.8188295</v>
      </c>
      <c r="J24" s="17">
        <f t="shared" si="11"/>
        <v>4142955519.6294842</v>
      </c>
      <c r="K24" s="17">
        <f t="shared" si="11"/>
        <v>4176680529.2934637</v>
      </c>
      <c r="L24" s="17">
        <f t="shared" si="11"/>
        <v>4210467633.703434</v>
      </c>
      <c r="M24" s="17">
        <f t="shared" si="11"/>
        <v>4247119937.5966945</v>
      </c>
      <c r="N24" s="17">
        <f t="shared" si="11"/>
        <v>4283840700.9474101</v>
      </c>
      <c r="O24" s="17">
        <f t="shared" si="11"/>
        <v>4320633346.7284536</v>
      </c>
      <c r="P24" s="17">
        <f t="shared" si="11"/>
        <v>5276429159.8526649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((153720990+25000000+25000000)+200000000)/12</f>
        <v>33643415.833333336</v>
      </c>
      <c r="E28" s="9">
        <f t="shared" si="12"/>
        <v>33643415.833333336</v>
      </c>
      <c r="F28" s="9">
        <f t="shared" si="12"/>
        <v>33643415.833333336</v>
      </c>
      <c r="G28" s="9">
        <f t="shared" si="12"/>
        <v>33643415.833333336</v>
      </c>
      <c r="H28" s="9">
        <f t="shared" si="12"/>
        <v>33643415.833333336</v>
      </c>
      <c r="I28" s="9">
        <f t="shared" si="12"/>
        <v>33643415.833333336</v>
      </c>
      <c r="J28" s="9">
        <f t="shared" si="12"/>
        <v>33643415.833333336</v>
      </c>
      <c r="K28" s="9">
        <f t="shared" si="12"/>
        <v>33643415.833333336</v>
      </c>
      <c r="L28" s="9">
        <f t="shared" si="12"/>
        <v>33643415.833333336</v>
      </c>
      <c r="M28" s="9">
        <f t="shared" si="12"/>
        <v>33643415.833333336</v>
      </c>
      <c r="N28" s="9">
        <f t="shared" si="12"/>
        <v>33643415.833333336</v>
      </c>
      <c r="O28" s="9">
        <f t="shared" si="12"/>
        <v>33643415.833333336</v>
      </c>
      <c r="P28" s="9">
        <f>SUM(D28:O28)</f>
        <v>403720989.99999994</v>
      </c>
    </row>
    <row r="29" spans="2:16" ht="18" customHeight="1" x14ac:dyDescent="0.2">
      <c r="B29" s="14" t="s">
        <v>50</v>
      </c>
      <c r="C29" s="9"/>
      <c r="D29" s="9">
        <f t="shared" ref="D29:O29" si="13">(25000000*12)/12</f>
        <v>25000000</v>
      </c>
      <c r="E29" s="9">
        <f t="shared" si="13"/>
        <v>25000000</v>
      </c>
      <c r="F29" s="9">
        <f t="shared" si="13"/>
        <v>25000000</v>
      </c>
      <c r="G29" s="9">
        <f t="shared" si="13"/>
        <v>25000000</v>
      </c>
      <c r="H29" s="9">
        <f t="shared" si="13"/>
        <v>25000000</v>
      </c>
      <c r="I29" s="9">
        <f t="shared" si="13"/>
        <v>25000000</v>
      </c>
      <c r="J29" s="9">
        <f t="shared" si="13"/>
        <v>25000000</v>
      </c>
      <c r="K29" s="9">
        <f t="shared" si="13"/>
        <v>25000000</v>
      </c>
      <c r="L29" s="9">
        <f t="shared" si="13"/>
        <v>25000000</v>
      </c>
      <c r="M29" s="9">
        <f t="shared" si="13"/>
        <v>25000000</v>
      </c>
      <c r="N29" s="9">
        <f t="shared" si="13"/>
        <v>25000000</v>
      </c>
      <c r="O29" s="9">
        <f t="shared" si="13"/>
        <v>25000000</v>
      </c>
      <c r="P29" s="9">
        <f>SUM(D29:O29)</f>
        <v>300000000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38500000/12</f>
        <v>3208333.3333333335</v>
      </c>
      <c r="E33" s="33">
        <f t="shared" ref="E33:O33" si="15">38500000/12</f>
        <v>3208333.3333333335</v>
      </c>
      <c r="F33" s="33">
        <f t="shared" si="15"/>
        <v>3208333.3333333335</v>
      </c>
      <c r="G33" s="33">
        <f t="shared" si="15"/>
        <v>3208333.3333333335</v>
      </c>
      <c r="H33" s="33">
        <f t="shared" si="15"/>
        <v>3208333.3333333335</v>
      </c>
      <c r="I33" s="33">
        <f t="shared" si="15"/>
        <v>3208333.3333333335</v>
      </c>
      <c r="J33" s="33">
        <f t="shared" si="15"/>
        <v>3208333.3333333335</v>
      </c>
      <c r="K33" s="33">
        <f t="shared" si="15"/>
        <v>3208333.3333333335</v>
      </c>
      <c r="L33" s="33">
        <f t="shared" si="15"/>
        <v>3208333.3333333335</v>
      </c>
      <c r="M33" s="33">
        <f t="shared" si="15"/>
        <v>3208333.3333333335</v>
      </c>
      <c r="N33" s="33">
        <f t="shared" si="15"/>
        <v>3208333.3333333335</v>
      </c>
      <c r="O33" s="33">
        <f t="shared" si="15"/>
        <v>3208333.3333333335</v>
      </c>
      <c r="P33" s="9">
        <f t="shared" si="14"/>
        <v>38500000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 t="shared" ref="D37:O37" si="17">112936920/12</f>
        <v>9411410</v>
      </c>
      <c r="E37" s="33">
        <f t="shared" si="17"/>
        <v>9411410</v>
      </c>
      <c r="F37" s="33">
        <f t="shared" si="17"/>
        <v>9411410</v>
      </c>
      <c r="G37" s="33">
        <f t="shared" si="17"/>
        <v>9411410</v>
      </c>
      <c r="H37" s="33">
        <f t="shared" si="17"/>
        <v>9411410</v>
      </c>
      <c r="I37" s="33">
        <f t="shared" si="17"/>
        <v>9411410</v>
      </c>
      <c r="J37" s="33">
        <f t="shared" si="17"/>
        <v>9411410</v>
      </c>
      <c r="K37" s="33">
        <f t="shared" si="17"/>
        <v>9411410</v>
      </c>
      <c r="L37" s="33">
        <f t="shared" si="17"/>
        <v>9411410</v>
      </c>
      <c r="M37" s="33">
        <f t="shared" si="17"/>
        <v>9411410</v>
      </c>
      <c r="N37" s="33">
        <f t="shared" si="17"/>
        <v>9411410</v>
      </c>
      <c r="O37" s="33">
        <f t="shared" si="17"/>
        <v>9411410</v>
      </c>
      <c r="P37" s="9">
        <f t="shared" si="14"/>
        <v>112936920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1430534.32</v>
      </c>
      <c r="E38" s="9">
        <f t="shared" si="18"/>
        <v>1430534.32</v>
      </c>
      <c r="F38" s="9">
        <f t="shared" si="18"/>
        <v>1430534.32</v>
      </c>
      <c r="G38" s="9">
        <f t="shared" si="18"/>
        <v>1430534.32</v>
      </c>
      <c r="H38" s="9">
        <f t="shared" si="18"/>
        <v>1430534.32</v>
      </c>
      <c r="I38" s="9">
        <f t="shared" si="18"/>
        <v>1430534.32</v>
      </c>
      <c r="J38" s="9">
        <f t="shared" si="18"/>
        <v>1430534.32</v>
      </c>
      <c r="K38" s="9">
        <f t="shared" si="18"/>
        <v>1430534.32</v>
      </c>
      <c r="L38" s="9">
        <f t="shared" si="18"/>
        <v>1430534.32</v>
      </c>
      <c r="M38" s="9">
        <f t="shared" si="18"/>
        <v>1430534.32</v>
      </c>
      <c r="N38" s="9">
        <f t="shared" si="18"/>
        <v>1430534.32</v>
      </c>
      <c r="O38" s="9">
        <f t="shared" si="18"/>
        <v>1430534.32</v>
      </c>
      <c r="P38" s="9">
        <f t="shared" si="14"/>
        <v>17166411.84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>
        <f>64699500/12</f>
        <v>5391625</v>
      </c>
      <c r="E45" s="33">
        <f t="shared" ref="E45:O45" si="25">64699500/12</f>
        <v>5391625</v>
      </c>
      <c r="F45" s="33">
        <f t="shared" si="25"/>
        <v>5391625</v>
      </c>
      <c r="G45" s="33">
        <f t="shared" si="25"/>
        <v>5391625</v>
      </c>
      <c r="H45" s="33">
        <f t="shared" si="25"/>
        <v>5391625</v>
      </c>
      <c r="I45" s="33">
        <f t="shared" si="25"/>
        <v>5391625</v>
      </c>
      <c r="J45" s="33">
        <f t="shared" si="25"/>
        <v>5391625</v>
      </c>
      <c r="K45" s="33">
        <f t="shared" si="25"/>
        <v>5391625</v>
      </c>
      <c r="L45" s="33">
        <f t="shared" si="25"/>
        <v>5391625</v>
      </c>
      <c r="M45" s="33">
        <f t="shared" si="25"/>
        <v>5391625</v>
      </c>
      <c r="N45" s="33">
        <f t="shared" si="25"/>
        <v>5391625</v>
      </c>
      <c r="O45" s="33">
        <f t="shared" si="25"/>
        <v>5391625</v>
      </c>
      <c r="P45" s="9">
        <f t="shared" si="14"/>
        <v>64699500</v>
      </c>
    </row>
    <row r="46" spans="2:16" ht="18" customHeight="1" x14ac:dyDescent="0.2">
      <c r="B46" s="14" t="s">
        <v>62</v>
      </c>
      <c r="C46" s="9"/>
      <c r="D46" s="33">
        <f t="shared" ref="D46:O46" si="26">400000/12</f>
        <v>33333.333333333336</v>
      </c>
      <c r="E46" s="33">
        <f t="shared" si="26"/>
        <v>33333.333333333336</v>
      </c>
      <c r="F46" s="33">
        <f t="shared" si="26"/>
        <v>33333.333333333336</v>
      </c>
      <c r="G46" s="33">
        <f t="shared" si="26"/>
        <v>33333.333333333336</v>
      </c>
      <c r="H46" s="33">
        <f t="shared" si="26"/>
        <v>33333.333333333336</v>
      </c>
      <c r="I46" s="33">
        <f t="shared" si="26"/>
        <v>33333.333333333336</v>
      </c>
      <c r="J46" s="33">
        <f t="shared" si="26"/>
        <v>33333.333333333336</v>
      </c>
      <c r="K46" s="33">
        <f t="shared" si="26"/>
        <v>33333.333333333336</v>
      </c>
      <c r="L46" s="33">
        <f t="shared" si="26"/>
        <v>33333.333333333336</v>
      </c>
      <c r="M46" s="33">
        <f t="shared" si="26"/>
        <v>33333.333333333336</v>
      </c>
      <c r="N46" s="33">
        <f t="shared" si="26"/>
        <v>33333.333333333336</v>
      </c>
      <c r="O46" s="33">
        <f t="shared" si="26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7">1000000/12</f>
        <v>83333.333333333328</v>
      </c>
      <c r="E47" s="33">
        <f t="shared" si="27"/>
        <v>83333.333333333328</v>
      </c>
      <c r="F47" s="33">
        <f t="shared" si="27"/>
        <v>83333.333333333328</v>
      </c>
      <c r="G47" s="33">
        <f t="shared" si="27"/>
        <v>83333.333333333328</v>
      </c>
      <c r="H47" s="33">
        <f t="shared" si="27"/>
        <v>83333.333333333328</v>
      </c>
      <c r="I47" s="33">
        <f t="shared" si="27"/>
        <v>83333.333333333328</v>
      </c>
      <c r="J47" s="33">
        <f t="shared" si="27"/>
        <v>83333.333333333328</v>
      </c>
      <c r="K47" s="33">
        <f t="shared" si="27"/>
        <v>83333.333333333328</v>
      </c>
      <c r="L47" s="33">
        <f t="shared" si="27"/>
        <v>83333.333333333328</v>
      </c>
      <c r="M47" s="33">
        <f t="shared" si="27"/>
        <v>83333.333333333328</v>
      </c>
      <c r="N47" s="33">
        <f t="shared" si="27"/>
        <v>83333.333333333328</v>
      </c>
      <c r="O47" s="33">
        <f t="shared" si="27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8">(39468000+1500000)/12</f>
        <v>3414000</v>
      </c>
      <c r="E48" s="33">
        <f t="shared" si="28"/>
        <v>3414000</v>
      </c>
      <c r="F48" s="33">
        <f t="shared" si="28"/>
        <v>3414000</v>
      </c>
      <c r="G48" s="33">
        <f t="shared" si="28"/>
        <v>3414000</v>
      </c>
      <c r="H48" s="33">
        <f t="shared" si="28"/>
        <v>3414000</v>
      </c>
      <c r="I48" s="33">
        <f t="shared" si="28"/>
        <v>3414000</v>
      </c>
      <c r="J48" s="33">
        <f t="shared" si="28"/>
        <v>3414000</v>
      </c>
      <c r="K48" s="33">
        <f t="shared" si="28"/>
        <v>3414000</v>
      </c>
      <c r="L48" s="33">
        <f t="shared" si="28"/>
        <v>3414000</v>
      </c>
      <c r="M48" s="33">
        <f t="shared" si="28"/>
        <v>3414000</v>
      </c>
      <c r="N48" s="33">
        <f t="shared" si="28"/>
        <v>3414000</v>
      </c>
      <c r="O48" s="33">
        <f t="shared" si="28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>5000000/12</f>
        <v>416666.66666666669</v>
      </c>
      <c r="E49" s="33">
        <f t="shared" ref="E49:O49" si="29">5000000/12</f>
        <v>416666.66666666669</v>
      </c>
      <c r="F49" s="33">
        <f t="shared" si="29"/>
        <v>416666.66666666669</v>
      </c>
      <c r="G49" s="33">
        <f t="shared" si="29"/>
        <v>416666.66666666669</v>
      </c>
      <c r="H49" s="33">
        <f t="shared" si="29"/>
        <v>416666.66666666669</v>
      </c>
      <c r="I49" s="33">
        <f t="shared" si="29"/>
        <v>416666.66666666669</v>
      </c>
      <c r="J49" s="33">
        <f t="shared" si="29"/>
        <v>416666.66666666669</v>
      </c>
      <c r="K49" s="33">
        <f t="shared" si="29"/>
        <v>416666.66666666669</v>
      </c>
      <c r="L49" s="33">
        <f t="shared" si="29"/>
        <v>416666.66666666669</v>
      </c>
      <c r="M49" s="33">
        <f t="shared" si="29"/>
        <v>416666.66666666669</v>
      </c>
      <c r="N49" s="33">
        <f t="shared" si="29"/>
        <v>416666.66666666669</v>
      </c>
      <c r="O49" s="33">
        <f t="shared" si="29"/>
        <v>416666.66666666669</v>
      </c>
      <c r="P49" s="9">
        <f t="shared" si="14"/>
        <v>5000000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(('2037'!P23-('2037'!P59-'2037'!P45))*0.1)/12</f>
        <v>3974543.3125039837</v>
      </c>
      <c r="E53" s="33">
        <f>(('2037'!P23-('2037'!P59-'2037'!P45))*0.1)/12</f>
        <v>3974543.3125039837</v>
      </c>
      <c r="F53" s="33">
        <f>(('2037'!P23-('2037'!P59-'2037'!P45))*0.1)/12</f>
        <v>3974543.3125039837</v>
      </c>
      <c r="G53" s="33">
        <f>(('2037'!P23-('2037'!P59-'2037'!P45))*0.1)/12</f>
        <v>3974543.3125039837</v>
      </c>
      <c r="H53" s="33">
        <f>(('2037'!P23-('2037'!P59-'2037'!P45))*0.1)/12</f>
        <v>3974543.3125039837</v>
      </c>
      <c r="I53" s="33">
        <f>(('2037'!P23-('2037'!P59-'2037'!P45))*0.1)/12</f>
        <v>3974543.3125039837</v>
      </c>
      <c r="J53" s="33">
        <f>(('2037'!P23-('2037'!P59-'2037'!P45))*0.1)/12</f>
        <v>3974543.3125039837</v>
      </c>
      <c r="K53" s="33">
        <f>(('2037'!P23-('2037'!P59-'2037'!P45))*0.1)/12</f>
        <v>3974543.3125039837</v>
      </c>
      <c r="L53" s="33">
        <f>(('2037'!P23-('2037'!P59-'2037'!P45))*0.1)/12</f>
        <v>3974543.3125039837</v>
      </c>
      <c r="M53" s="33">
        <f>(('2037'!P23-('2037'!P59-'2037'!P45))*0.1)/12</f>
        <v>3974543.3125039837</v>
      </c>
      <c r="N53" s="33">
        <f>(('2037'!P23-('2037'!P59-'2037'!P45))*0.1)/12</f>
        <v>3974543.3125039837</v>
      </c>
      <c r="O53" s="33">
        <f>(('2037'!P23-('2037'!P59-'2037'!P45))*0.1)/12</f>
        <v>3974543.3125039837</v>
      </c>
      <c r="P53" s="9">
        <f t="shared" si="14"/>
        <v>47694519.75004781</v>
      </c>
    </row>
    <row r="54" spans="2:16" ht="18" customHeight="1" x14ac:dyDescent="0.2">
      <c r="B54" s="14" t="s">
        <v>72</v>
      </c>
      <c r="C54" s="9"/>
      <c r="D54" s="33">
        <f t="shared" ref="D54:O54" si="30">400000/12</f>
        <v>33333.333333333336</v>
      </c>
      <c r="E54" s="33">
        <f t="shared" si="30"/>
        <v>33333.333333333336</v>
      </c>
      <c r="F54" s="33">
        <f t="shared" si="30"/>
        <v>33333.333333333336</v>
      </c>
      <c r="G54" s="33">
        <f t="shared" si="30"/>
        <v>33333.333333333336</v>
      </c>
      <c r="H54" s="33">
        <f t="shared" si="30"/>
        <v>33333.333333333336</v>
      </c>
      <c r="I54" s="33">
        <f t="shared" si="30"/>
        <v>33333.333333333336</v>
      </c>
      <c r="J54" s="33">
        <f t="shared" si="30"/>
        <v>33333.333333333336</v>
      </c>
      <c r="K54" s="33">
        <f t="shared" si="30"/>
        <v>33333.333333333336</v>
      </c>
      <c r="L54" s="33">
        <f t="shared" si="30"/>
        <v>33333.333333333336</v>
      </c>
      <c r="M54" s="33">
        <f t="shared" si="30"/>
        <v>33333.333333333336</v>
      </c>
      <c r="N54" s="33">
        <f t="shared" si="30"/>
        <v>33333.333333333336</v>
      </c>
      <c r="O54" s="33">
        <f t="shared" si="30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31">2000000/12</f>
        <v>166666.66666666666</v>
      </c>
      <c r="E55" s="33">
        <f t="shared" si="31"/>
        <v>166666.66666666666</v>
      </c>
      <c r="F55" s="33">
        <f t="shared" si="31"/>
        <v>166666.66666666666</v>
      </c>
      <c r="G55" s="33">
        <f t="shared" si="31"/>
        <v>166666.66666666666</v>
      </c>
      <c r="H55" s="33">
        <f t="shared" si="31"/>
        <v>166666.66666666666</v>
      </c>
      <c r="I55" s="33">
        <f t="shared" si="31"/>
        <v>166666.66666666666</v>
      </c>
      <c r="J55" s="33">
        <f t="shared" si="31"/>
        <v>166666.66666666666</v>
      </c>
      <c r="K55" s="33">
        <f t="shared" si="31"/>
        <v>166666.66666666666</v>
      </c>
      <c r="L55" s="33">
        <f t="shared" si="31"/>
        <v>166666.66666666666</v>
      </c>
      <c r="M55" s="33">
        <f t="shared" si="31"/>
        <v>166666.66666666666</v>
      </c>
      <c r="N55" s="33">
        <f t="shared" si="31"/>
        <v>166666.66666666666</v>
      </c>
      <c r="O55" s="33">
        <f t="shared" si="31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2">SUM(C27:C58)</f>
        <v>0</v>
      </c>
      <c r="D59" s="17">
        <f t="shared" si="32"/>
        <v>86890528.465837315</v>
      </c>
      <c r="E59" s="17">
        <f t="shared" si="32"/>
        <v>86890528.465837315</v>
      </c>
      <c r="F59" s="17">
        <f t="shared" si="32"/>
        <v>86890528.465837315</v>
      </c>
      <c r="G59" s="17">
        <f t="shared" si="32"/>
        <v>86890528.465837315</v>
      </c>
      <c r="H59" s="17">
        <f t="shared" si="32"/>
        <v>86890528.465837315</v>
      </c>
      <c r="I59" s="17">
        <f t="shared" si="32"/>
        <v>86890528.465837315</v>
      </c>
      <c r="J59" s="17">
        <f t="shared" si="32"/>
        <v>86890528.465837315</v>
      </c>
      <c r="K59" s="17">
        <f t="shared" si="32"/>
        <v>86890528.465837315</v>
      </c>
      <c r="L59" s="17">
        <f t="shared" si="32"/>
        <v>86890528.465837315</v>
      </c>
      <c r="M59" s="17">
        <f t="shared" si="32"/>
        <v>86890528.465837315</v>
      </c>
      <c r="N59" s="17">
        <f t="shared" si="32"/>
        <v>86890528.465837315</v>
      </c>
      <c r="O59" s="17">
        <f t="shared" si="32"/>
        <v>86890528.465837315</v>
      </c>
      <c r="P59" s="17">
        <f t="shared" si="32"/>
        <v>1042686341.5900478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33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3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3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3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20612284.901725031</v>
      </c>
      <c r="P64" s="9">
        <f t="shared" si="33"/>
        <v>20612284.901725031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4">SUM(D59:D64)</f>
        <v>86890528.465837315</v>
      </c>
      <c r="E65" s="17">
        <f t="shared" si="34"/>
        <v>86890528.465837315</v>
      </c>
      <c r="F65" s="17">
        <f t="shared" si="34"/>
        <v>86890528.465837315</v>
      </c>
      <c r="G65" s="17">
        <f t="shared" si="34"/>
        <v>86890528.465837315</v>
      </c>
      <c r="H65" s="17">
        <f t="shared" si="34"/>
        <v>86890528.465837315</v>
      </c>
      <c r="I65" s="17">
        <f t="shared" si="34"/>
        <v>86890528.465837315</v>
      </c>
      <c r="J65" s="17">
        <f t="shared" si="34"/>
        <v>86890528.465837315</v>
      </c>
      <c r="K65" s="17">
        <f t="shared" si="34"/>
        <v>86890528.465837315</v>
      </c>
      <c r="L65" s="17">
        <f t="shared" si="34"/>
        <v>86890528.465837315</v>
      </c>
      <c r="M65" s="17">
        <f t="shared" si="34"/>
        <v>86890528.465837315</v>
      </c>
      <c r="N65" s="17">
        <f t="shared" si="34"/>
        <v>86890528.465837315</v>
      </c>
      <c r="O65" s="17">
        <f t="shared" si="34"/>
        <v>107502813.36756235</v>
      </c>
      <c r="P65" s="17">
        <f t="shared" si="34"/>
        <v>1063298626.4917729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5">(C24-C65)</f>
        <v>0</v>
      </c>
      <c r="D66" s="17">
        <f t="shared" si="35"/>
        <v>3854862826.5057769</v>
      </c>
      <c r="E66" s="17">
        <f t="shared" si="35"/>
        <v>3888272662.3601117</v>
      </c>
      <c r="F66" s="17">
        <f t="shared" si="35"/>
        <v>3921728834.2699552</v>
      </c>
      <c r="G66" s="17">
        <f t="shared" si="35"/>
        <v>3955233659.0380826</v>
      </c>
      <c r="H66" s="17">
        <f t="shared" si="35"/>
        <v>3988789569.3074083</v>
      </c>
      <c r="I66" s="17">
        <f t="shared" si="35"/>
        <v>4022399119.3529921</v>
      </c>
      <c r="J66" s="17">
        <f t="shared" si="35"/>
        <v>4056064991.1636467</v>
      </c>
      <c r="K66" s="17">
        <f t="shared" si="35"/>
        <v>4089790000.8276262</v>
      </c>
      <c r="L66" s="17">
        <f t="shared" si="35"/>
        <v>4123577105.2375965</v>
      </c>
      <c r="M66" s="17">
        <f t="shared" si="35"/>
        <v>4160229409.130857</v>
      </c>
      <c r="N66" s="17">
        <f t="shared" si="35"/>
        <v>4196950172.4815726</v>
      </c>
      <c r="O66" s="17">
        <f t="shared" si="35"/>
        <v>4213130533.3608913</v>
      </c>
      <c r="P66" s="17">
        <f t="shared" si="35"/>
        <v>4213130533.3608923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oOXOfXTXQBrXpzEqjpLxGXTRoysizcmcsyT11zFQtUVe8zNsvXjGrdZFwUPg0t91ClKa0Oky3LqDh3WB28sTYA==" saltValue="7Po2WXx6t6D2PYLVf2PgQg==" spinCount="100000" sheet="1" objects="1" scenarios="1"/>
  <pageMargins left="0" right="0" top="0.5" bottom="0.25" header="0" footer="0"/>
  <pageSetup scale="45" fitToWidth="0" orientation="landscape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1582-30A4-4331-BF44-8DD7014BB519}">
  <sheetPr>
    <tabColor indexed="44"/>
    <pageSetUpPr fitToPage="1"/>
  </sheetPr>
  <dimension ref="B1:S74"/>
  <sheetViews>
    <sheetView showGridLines="0" zoomScale="90" zoomScaleNormal="90" workbookViewId="0">
      <pane ySplit="4" topLeftCell="A5" activePane="bottomLeft" state="frozen"/>
      <selection pane="bottomLeft" activeCell="C9" sqref="C9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50771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50771</v>
      </c>
      <c r="E4" s="30">
        <f>DATE(YEAR(D4),MONTH(D4)+1,1)</f>
        <v>50802</v>
      </c>
      <c r="F4" s="30">
        <f t="shared" ref="F4:O4" si="0">DATE(YEAR(E4),MONTH(E4)+1,1)</f>
        <v>50830</v>
      </c>
      <c r="G4" s="30">
        <f t="shared" si="0"/>
        <v>50861</v>
      </c>
      <c r="H4" s="30">
        <f t="shared" si="0"/>
        <v>50891</v>
      </c>
      <c r="I4" s="30">
        <f t="shared" si="0"/>
        <v>50922</v>
      </c>
      <c r="J4" s="30">
        <f t="shared" si="0"/>
        <v>50952</v>
      </c>
      <c r="K4" s="30">
        <f t="shared" si="0"/>
        <v>50983</v>
      </c>
      <c r="L4" s="30">
        <f t="shared" si="0"/>
        <v>51014</v>
      </c>
      <c r="M4" s="30">
        <f t="shared" si="0"/>
        <v>51044</v>
      </c>
      <c r="N4" s="30">
        <f t="shared" si="0"/>
        <v>51075</v>
      </c>
      <c r="O4" s="30">
        <f t="shared" si="0"/>
        <v>51105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'2038'!P66</f>
        <v>4213130533.3608923</v>
      </c>
      <c r="E5" s="9">
        <f t="shared" ref="E5:O5" si="1">D66</f>
        <v>4246496239.6341019</v>
      </c>
      <c r="F5" s="9">
        <f t="shared" si="1"/>
        <v>4279906075.4839869</v>
      </c>
      <c r="G5" s="9">
        <f t="shared" si="1"/>
        <v>4313362247.3893805</v>
      </c>
      <c r="H5" s="9">
        <f t="shared" si="1"/>
        <v>4346867072.1530581</v>
      </c>
      <c r="I5" s="9">
        <f t="shared" si="1"/>
        <v>4380422982.4179335</v>
      </c>
      <c r="J5" s="9">
        <f t="shared" si="1"/>
        <v>4414032532.4590673</v>
      </c>
      <c r="K5" s="9">
        <f t="shared" si="1"/>
        <v>4447698404.2652721</v>
      </c>
      <c r="L5" s="9">
        <f t="shared" si="1"/>
        <v>4481423413.9248018</v>
      </c>
      <c r="M5" s="9">
        <f t="shared" si="1"/>
        <v>4515210518.3303223</v>
      </c>
      <c r="N5" s="9">
        <f t="shared" si="1"/>
        <v>4551862822.2191334</v>
      </c>
      <c r="O5" s="9">
        <f t="shared" si="1"/>
        <v>4588583585.5653992</v>
      </c>
      <c r="P5" s="9">
        <f>D5</f>
        <v>4213130533.3608923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(116248843.21/4)+(116248843.21/4)+(116248843.21/4)+(116248843.21/4)</f>
        <v>116248843.20999999</v>
      </c>
      <c r="E9" s="9">
        <f t="shared" si="3"/>
        <v>116248843.20999999</v>
      </c>
      <c r="F9" s="9">
        <f t="shared" si="3"/>
        <v>116248843.20999999</v>
      </c>
      <c r="G9" s="9">
        <f t="shared" si="3"/>
        <v>116248843.20999999</v>
      </c>
      <c r="H9" s="9">
        <f t="shared" si="3"/>
        <v>116248843.20999999</v>
      </c>
      <c r="I9" s="9">
        <f t="shared" si="3"/>
        <v>116248843.20999999</v>
      </c>
      <c r="J9" s="9">
        <f t="shared" si="3"/>
        <v>116248843.20999999</v>
      </c>
      <c r="K9" s="9">
        <f t="shared" si="3"/>
        <v>116248843.20999999</v>
      </c>
      <c r="L9" s="9">
        <f t="shared" si="3"/>
        <v>116248843.20999999</v>
      </c>
      <c r="M9" s="9">
        <f t="shared" si="3"/>
        <v>116248843.20999999</v>
      </c>
      <c r="N9" s="9">
        <f t="shared" si="3"/>
        <v>116248843.20999999</v>
      </c>
      <c r="O9" s="9">
        <f t="shared" si="3"/>
        <v>116248843.20999999</v>
      </c>
      <c r="P9" s="9">
        <f t="shared" si="2"/>
        <v>1394986118.5200002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118648843.20999999</v>
      </c>
      <c r="E14" s="9">
        <f t="shared" si="5"/>
        <v>118648843.20999999</v>
      </c>
      <c r="F14" s="9">
        <f t="shared" si="5"/>
        <v>118648843.20999999</v>
      </c>
      <c r="G14" s="9">
        <f t="shared" si="5"/>
        <v>118648843.20999999</v>
      </c>
      <c r="H14" s="9">
        <f t="shared" si="5"/>
        <v>118648843.20999999</v>
      </c>
      <c r="I14" s="9">
        <f t="shared" si="5"/>
        <v>118648843.20999999</v>
      </c>
      <c r="J14" s="9">
        <f t="shared" si="5"/>
        <v>118648843.20999999</v>
      </c>
      <c r="K14" s="9">
        <f t="shared" si="5"/>
        <v>118648843.20999999</v>
      </c>
      <c r="L14" s="9">
        <f t="shared" si="5"/>
        <v>118648843.20999999</v>
      </c>
      <c r="M14" s="9">
        <f t="shared" si="5"/>
        <v>121448843.20999999</v>
      </c>
      <c r="N14" s="9">
        <f t="shared" si="5"/>
        <v>121448843.20999999</v>
      </c>
      <c r="O14" s="9">
        <f t="shared" si="5"/>
        <v>121448843.20999999</v>
      </c>
      <c r="P14" s="9">
        <f t="shared" si="2"/>
        <v>1432186118.5200002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120256234.7434973</v>
      </c>
      <c r="E23" s="17">
        <f t="shared" si="10"/>
        <v>120300364.32017216</v>
      </c>
      <c r="F23" s="17">
        <f t="shared" si="10"/>
        <v>120346700.37568077</v>
      </c>
      <c r="G23" s="17">
        <f t="shared" si="10"/>
        <v>120395353.23396482</v>
      </c>
      <c r="H23" s="17">
        <f t="shared" si="10"/>
        <v>120446438.73516306</v>
      </c>
      <c r="I23" s="17">
        <f t="shared" si="10"/>
        <v>120500078.5114212</v>
      </c>
      <c r="J23" s="17">
        <f t="shared" si="10"/>
        <v>120556400.27649227</v>
      </c>
      <c r="K23" s="17">
        <f t="shared" si="10"/>
        <v>120615538.12981689</v>
      </c>
      <c r="L23" s="17">
        <f t="shared" si="10"/>
        <v>120677632.87580773</v>
      </c>
      <c r="M23" s="17">
        <f t="shared" si="10"/>
        <v>123542832.35909812</v>
      </c>
      <c r="N23" s="17">
        <f t="shared" si="10"/>
        <v>123611291.81655303</v>
      </c>
      <c r="O23" s="17">
        <f t="shared" si="10"/>
        <v>123683174.24688068</v>
      </c>
      <c r="P23" s="17">
        <f t="shared" si="10"/>
        <v>1454932039.6245484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4333386768.1043892</v>
      </c>
      <c r="E24" s="17">
        <f t="shared" si="11"/>
        <v>4366796603.9542742</v>
      </c>
      <c r="F24" s="17">
        <f t="shared" si="11"/>
        <v>4400252775.8596678</v>
      </c>
      <c r="G24" s="17">
        <f t="shared" si="11"/>
        <v>4433757600.6233454</v>
      </c>
      <c r="H24" s="17">
        <f t="shared" si="11"/>
        <v>4467313510.8882208</v>
      </c>
      <c r="I24" s="17">
        <f t="shared" si="11"/>
        <v>4500923060.9293547</v>
      </c>
      <c r="J24" s="17">
        <f t="shared" si="11"/>
        <v>4534588932.7355595</v>
      </c>
      <c r="K24" s="17">
        <f t="shared" si="11"/>
        <v>4568313942.3950891</v>
      </c>
      <c r="L24" s="17">
        <f t="shared" si="11"/>
        <v>4602101046.8006096</v>
      </c>
      <c r="M24" s="17">
        <f t="shared" si="11"/>
        <v>4638753350.6894207</v>
      </c>
      <c r="N24" s="17">
        <f t="shared" si="11"/>
        <v>4675474114.0356865</v>
      </c>
      <c r="O24" s="17">
        <f t="shared" si="11"/>
        <v>4712266759.8122797</v>
      </c>
      <c r="P24" s="17">
        <f t="shared" si="11"/>
        <v>5668062572.9854412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((153720990+25000000+25000000)+200000000)/12</f>
        <v>33643415.833333336</v>
      </c>
      <c r="E28" s="9">
        <f t="shared" si="12"/>
        <v>33643415.833333336</v>
      </c>
      <c r="F28" s="9">
        <f t="shared" si="12"/>
        <v>33643415.833333336</v>
      </c>
      <c r="G28" s="9">
        <f t="shared" si="12"/>
        <v>33643415.833333336</v>
      </c>
      <c r="H28" s="9">
        <f t="shared" si="12"/>
        <v>33643415.833333336</v>
      </c>
      <c r="I28" s="9">
        <f t="shared" si="12"/>
        <v>33643415.833333336</v>
      </c>
      <c r="J28" s="9">
        <f t="shared" si="12"/>
        <v>33643415.833333336</v>
      </c>
      <c r="K28" s="9">
        <f t="shared" si="12"/>
        <v>33643415.833333336</v>
      </c>
      <c r="L28" s="9">
        <f t="shared" si="12"/>
        <v>33643415.833333336</v>
      </c>
      <c r="M28" s="9">
        <f t="shared" si="12"/>
        <v>33643415.833333336</v>
      </c>
      <c r="N28" s="9">
        <f t="shared" si="12"/>
        <v>33643415.833333336</v>
      </c>
      <c r="O28" s="9">
        <f t="shared" si="12"/>
        <v>33643415.833333336</v>
      </c>
      <c r="P28" s="9">
        <f>SUM(D28:O28)</f>
        <v>403720989.99999994</v>
      </c>
    </row>
    <row r="29" spans="2:16" ht="18" customHeight="1" x14ac:dyDescent="0.2">
      <c r="B29" s="14" t="s">
        <v>50</v>
      </c>
      <c r="C29" s="9"/>
      <c r="D29" s="9">
        <f t="shared" ref="D29:O29" si="13">(25000000*12)/12</f>
        <v>25000000</v>
      </c>
      <c r="E29" s="9">
        <f t="shared" si="13"/>
        <v>25000000</v>
      </c>
      <c r="F29" s="9">
        <f t="shared" si="13"/>
        <v>25000000</v>
      </c>
      <c r="G29" s="9">
        <f t="shared" si="13"/>
        <v>25000000</v>
      </c>
      <c r="H29" s="9">
        <f t="shared" si="13"/>
        <v>25000000</v>
      </c>
      <c r="I29" s="9">
        <f t="shared" si="13"/>
        <v>25000000</v>
      </c>
      <c r="J29" s="9">
        <f t="shared" si="13"/>
        <v>25000000</v>
      </c>
      <c r="K29" s="9">
        <f t="shared" si="13"/>
        <v>25000000</v>
      </c>
      <c r="L29" s="9">
        <f t="shared" si="13"/>
        <v>25000000</v>
      </c>
      <c r="M29" s="9">
        <f t="shared" si="13"/>
        <v>25000000</v>
      </c>
      <c r="N29" s="9">
        <f t="shared" si="13"/>
        <v>25000000</v>
      </c>
      <c r="O29" s="9">
        <f t="shared" si="13"/>
        <v>25000000</v>
      </c>
      <c r="P29" s="9">
        <f>SUM(D29:O29)</f>
        <v>300000000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38500000/12</f>
        <v>3208333.3333333335</v>
      </c>
      <c r="E33" s="33">
        <f t="shared" ref="E33:O33" si="15">38500000/12</f>
        <v>3208333.3333333335</v>
      </c>
      <c r="F33" s="33">
        <f t="shared" si="15"/>
        <v>3208333.3333333335</v>
      </c>
      <c r="G33" s="33">
        <f t="shared" si="15"/>
        <v>3208333.3333333335</v>
      </c>
      <c r="H33" s="33">
        <f t="shared" si="15"/>
        <v>3208333.3333333335</v>
      </c>
      <c r="I33" s="33">
        <f t="shared" si="15"/>
        <v>3208333.3333333335</v>
      </c>
      <c r="J33" s="33">
        <f t="shared" si="15"/>
        <v>3208333.3333333335</v>
      </c>
      <c r="K33" s="33">
        <f t="shared" si="15"/>
        <v>3208333.3333333335</v>
      </c>
      <c r="L33" s="33">
        <f t="shared" si="15"/>
        <v>3208333.3333333335</v>
      </c>
      <c r="M33" s="33">
        <f t="shared" si="15"/>
        <v>3208333.3333333335</v>
      </c>
      <c r="N33" s="33">
        <f t="shared" si="15"/>
        <v>3208333.3333333335</v>
      </c>
      <c r="O33" s="33">
        <f t="shared" si="15"/>
        <v>3208333.3333333335</v>
      </c>
      <c r="P33" s="9">
        <f t="shared" si="14"/>
        <v>38500000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 t="shared" ref="D37:O37" si="17">112936920/12</f>
        <v>9411410</v>
      </c>
      <c r="E37" s="33">
        <f t="shared" si="17"/>
        <v>9411410</v>
      </c>
      <c r="F37" s="33">
        <f t="shared" si="17"/>
        <v>9411410</v>
      </c>
      <c r="G37" s="33">
        <f t="shared" si="17"/>
        <v>9411410</v>
      </c>
      <c r="H37" s="33">
        <f t="shared" si="17"/>
        <v>9411410</v>
      </c>
      <c r="I37" s="33">
        <f t="shared" si="17"/>
        <v>9411410</v>
      </c>
      <c r="J37" s="33">
        <f t="shared" si="17"/>
        <v>9411410</v>
      </c>
      <c r="K37" s="33">
        <f t="shared" si="17"/>
        <v>9411410</v>
      </c>
      <c r="L37" s="33">
        <f t="shared" si="17"/>
        <v>9411410</v>
      </c>
      <c r="M37" s="33">
        <f t="shared" si="17"/>
        <v>9411410</v>
      </c>
      <c r="N37" s="33">
        <f t="shared" si="17"/>
        <v>9411410</v>
      </c>
      <c r="O37" s="33">
        <f t="shared" si="17"/>
        <v>9411410</v>
      </c>
      <c r="P37" s="9">
        <f t="shared" si="14"/>
        <v>112936920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1430534.32</v>
      </c>
      <c r="E38" s="9">
        <f t="shared" si="18"/>
        <v>1430534.32</v>
      </c>
      <c r="F38" s="9">
        <f t="shared" si="18"/>
        <v>1430534.32</v>
      </c>
      <c r="G38" s="9">
        <f t="shared" si="18"/>
        <v>1430534.32</v>
      </c>
      <c r="H38" s="9">
        <f t="shared" si="18"/>
        <v>1430534.32</v>
      </c>
      <c r="I38" s="9">
        <f t="shared" si="18"/>
        <v>1430534.32</v>
      </c>
      <c r="J38" s="9">
        <f t="shared" si="18"/>
        <v>1430534.32</v>
      </c>
      <c r="K38" s="9">
        <f t="shared" si="18"/>
        <v>1430534.32</v>
      </c>
      <c r="L38" s="9">
        <f t="shared" si="18"/>
        <v>1430534.32</v>
      </c>
      <c r="M38" s="9">
        <f t="shared" si="18"/>
        <v>1430534.32</v>
      </c>
      <c r="N38" s="9">
        <f t="shared" si="18"/>
        <v>1430534.32</v>
      </c>
      <c r="O38" s="9">
        <f t="shared" si="18"/>
        <v>1430534.32</v>
      </c>
      <c r="P38" s="9">
        <f t="shared" si="14"/>
        <v>17166411.84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>
        <f>64699500/12</f>
        <v>5391625</v>
      </c>
      <c r="E45" s="33">
        <f t="shared" ref="E45:O45" si="25">64699500/12</f>
        <v>5391625</v>
      </c>
      <c r="F45" s="33">
        <f t="shared" si="25"/>
        <v>5391625</v>
      </c>
      <c r="G45" s="33">
        <f t="shared" si="25"/>
        <v>5391625</v>
      </c>
      <c r="H45" s="33">
        <f t="shared" si="25"/>
        <v>5391625</v>
      </c>
      <c r="I45" s="33">
        <f t="shared" si="25"/>
        <v>5391625</v>
      </c>
      <c r="J45" s="33">
        <f t="shared" si="25"/>
        <v>5391625</v>
      </c>
      <c r="K45" s="33">
        <f t="shared" si="25"/>
        <v>5391625</v>
      </c>
      <c r="L45" s="33">
        <f t="shared" si="25"/>
        <v>5391625</v>
      </c>
      <c r="M45" s="33">
        <f t="shared" si="25"/>
        <v>5391625</v>
      </c>
      <c r="N45" s="33">
        <f t="shared" si="25"/>
        <v>5391625</v>
      </c>
      <c r="O45" s="33">
        <f t="shared" si="25"/>
        <v>5391625</v>
      </c>
      <c r="P45" s="9">
        <f t="shared" si="14"/>
        <v>64699500</v>
      </c>
    </row>
    <row r="46" spans="2:16" ht="18" customHeight="1" x14ac:dyDescent="0.2">
      <c r="B46" s="14" t="s">
        <v>62</v>
      </c>
      <c r="C46" s="9"/>
      <c r="D46" s="33">
        <f t="shared" ref="D46:O46" si="26">400000/12</f>
        <v>33333.333333333336</v>
      </c>
      <c r="E46" s="33">
        <f t="shared" si="26"/>
        <v>33333.333333333336</v>
      </c>
      <c r="F46" s="33">
        <f t="shared" si="26"/>
        <v>33333.333333333336</v>
      </c>
      <c r="G46" s="33">
        <f t="shared" si="26"/>
        <v>33333.333333333336</v>
      </c>
      <c r="H46" s="33">
        <f t="shared" si="26"/>
        <v>33333.333333333336</v>
      </c>
      <c r="I46" s="33">
        <f t="shared" si="26"/>
        <v>33333.333333333336</v>
      </c>
      <c r="J46" s="33">
        <f t="shared" si="26"/>
        <v>33333.333333333336</v>
      </c>
      <c r="K46" s="33">
        <f t="shared" si="26"/>
        <v>33333.333333333336</v>
      </c>
      <c r="L46" s="33">
        <f t="shared" si="26"/>
        <v>33333.333333333336</v>
      </c>
      <c r="M46" s="33">
        <f t="shared" si="26"/>
        <v>33333.333333333336</v>
      </c>
      <c r="N46" s="33">
        <f t="shared" si="26"/>
        <v>33333.333333333336</v>
      </c>
      <c r="O46" s="33">
        <f t="shared" si="26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7">1000000/12</f>
        <v>83333.333333333328</v>
      </c>
      <c r="E47" s="33">
        <f t="shared" si="27"/>
        <v>83333.333333333328</v>
      </c>
      <c r="F47" s="33">
        <f t="shared" si="27"/>
        <v>83333.333333333328</v>
      </c>
      <c r="G47" s="33">
        <f t="shared" si="27"/>
        <v>83333.333333333328</v>
      </c>
      <c r="H47" s="33">
        <f t="shared" si="27"/>
        <v>83333.333333333328</v>
      </c>
      <c r="I47" s="33">
        <f t="shared" si="27"/>
        <v>83333.333333333328</v>
      </c>
      <c r="J47" s="33">
        <f t="shared" si="27"/>
        <v>83333.333333333328</v>
      </c>
      <c r="K47" s="33">
        <f t="shared" si="27"/>
        <v>83333.333333333328</v>
      </c>
      <c r="L47" s="33">
        <f t="shared" si="27"/>
        <v>83333.333333333328</v>
      </c>
      <c r="M47" s="33">
        <f t="shared" si="27"/>
        <v>83333.333333333328</v>
      </c>
      <c r="N47" s="33">
        <f t="shared" si="27"/>
        <v>83333.333333333328</v>
      </c>
      <c r="O47" s="33">
        <f t="shared" si="27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8">(39468000+1500000)/12</f>
        <v>3414000</v>
      </c>
      <c r="E48" s="33">
        <f t="shared" si="28"/>
        <v>3414000</v>
      </c>
      <c r="F48" s="33">
        <f t="shared" si="28"/>
        <v>3414000</v>
      </c>
      <c r="G48" s="33">
        <f t="shared" si="28"/>
        <v>3414000</v>
      </c>
      <c r="H48" s="33">
        <f t="shared" si="28"/>
        <v>3414000</v>
      </c>
      <c r="I48" s="33">
        <f t="shared" si="28"/>
        <v>3414000</v>
      </c>
      <c r="J48" s="33">
        <f t="shared" si="28"/>
        <v>3414000</v>
      </c>
      <c r="K48" s="33">
        <f t="shared" si="28"/>
        <v>3414000</v>
      </c>
      <c r="L48" s="33">
        <f t="shared" si="28"/>
        <v>3414000</v>
      </c>
      <c r="M48" s="33">
        <f t="shared" si="28"/>
        <v>3414000</v>
      </c>
      <c r="N48" s="33">
        <f t="shared" si="28"/>
        <v>3414000</v>
      </c>
      <c r="O48" s="33">
        <f t="shared" si="28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>5000000/12</f>
        <v>416666.66666666669</v>
      </c>
      <c r="E49" s="33">
        <f t="shared" ref="E49:O49" si="29">5000000/12</f>
        <v>416666.66666666669</v>
      </c>
      <c r="F49" s="33">
        <f t="shared" si="29"/>
        <v>416666.66666666669</v>
      </c>
      <c r="G49" s="33">
        <f t="shared" si="29"/>
        <v>416666.66666666669</v>
      </c>
      <c r="H49" s="33">
        <f t="shared" si="29"/>
        <v>416666.66666666669</v>
      </c>
      <c r="I49" s="33">
        <f t="shared" si="29"/>
        <v>416666.66666666669</v>
      </c>
      <c r="J49" s="33">
        <f t="shared" si="29"/>
        <v>416666.66666666669</v>
      </c>
      <c r="K49" s="33">
        <f t="shared" si="29"/>
        <v>416666.66666666669</v>
      </c>
      <c r="L49" s="33">
        <f t="shared" si="29"/>
        <v>416666.66666666669</v>
      </c>
      <c r="M49" s="33">
        <f t="shared" si="29"/>
        <v>416666.66666666669</v>
      </c>
      <c r="N49" s="33">
        <f t="shared" si="29"/>
        <v>416666.66666666669</v>
      </c>
      <c r="O49" s="33">
        <f t="shared" si="29"/>
        <v>416666.66666666669</v>
      </c>
      <c r="P49" s="9">
        <f t="shared" si="14"/>
        <v>5000000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(('2038'!P23-('2038'!P59-'2038'!P45))*0.1)/12</f>
        <v>3974543.3169541718</v>
      </c>
      <c r="E53" s="33">
        <f>(('2038'!P23-('2038'!P59-'2038'!P45))*0.1)/12</f>
        <v>3974543.3169541718</v>
      </c>
      <c r="F53" s="33">
        <f>(('2038'!P23-('2038'!P59-'2038'!P45))*0.1)/12</f>
        <v>3974543.3169541718</v>
      </c>
      <c r="G53" s="33">
        <f>(('2038'!P23-('2038'!P59-'2038'!P45))*0.1)/12</f>
        <v>3974543.3169541718</v>
      </c>
      <c r="H53" s="33">
        <f>(('2038'!P23-('2038'!P59-'2038'!P45))*0.1)/12</f>
        <v>3974543.3169541718</v>
      </c>
      <c r="I53" s="33">
        <f>(('2038'!P23-('2038'!P59-'2038'!P45))*0.1)/12</f>
        <v>3974543.3169541718</v>
      </c>
      <c r="J53" s="33">
        <f>(('2038'!P23-('2038'!P59-'2038'!P45))*0.1)/12</f>
        <v>3974543.3169541718</v>
      </c>
      <c r="K53" s="33">
        <f>(('2038'!P23-('2038'!P59-'2038'!P45))*0.1)/12</f>
        <v>3974543.3169541718</v>
      </c>
      <c r="L53" s="33">
        <f>(('2038'!P23-('2038'!P59-'2038'!P45))*0.1)/12</f>
        <v>3974543.3169541718</v>
      </c>
      <c r="M53" s="33">
        <f>(('2038'!P23-('2038'!P59-'2038'!P45))*0.1)/12</f>
        <v>3974543.3169541718</v>
      </c>
      <c r="N53" s="33">
        <f>(('2038'!P23-('2038'!P59-'2038'!P45))*0.1)/12</f>
        <v>3974543.3169541718</v>
      </c>
      <c r="O53" s="33">
        <f>(('2038'!P23-('2038'!P59-'2038'!P45))*0.1)/12</f>
        <v>3974543.3169541718</v>
      </c>
      <c r="P53" s="9">
        <f t="shared" si="14"/>
        <v>47694519.80345007</v>
      </c>
    </row>
    <row r="54" spans="2:16" ht="18" customHeight="1" x14ac:dyDescent="0.2">
      <c r="B54" s="14" t="s">
        <v>72</v>
      </c>
      <c r="C54" s="9"/>
      <c r="D54" s="33">
        <f t="shared" ref="D54:O54" si="30">400000/12</f>
        <v>33333.333333333336</v>
      </c>
      <c r="E54" s="33">
        <f t="shared" si="30"/>
        <v>33333.333333333336</v>
      </c>
      <c r="F54" s="33">
        <f t="shared" si="30"/>
        <v>33333.333333333336</v>
      </c>
      <c r="G54" s="33">
        <f t="shared" si="30"/>
        <v>33333.333333333336</v>
      </c>
      <c r="H54" s="33">
        <f t="shared" si="30"/>
        <v>33333.333333333336</v>
      </c>
      <c r="I54" s="33">
        <f t="shared" si="30"/>
        <v>33333.333333333336</v>
      </c>
      <c r="J54" s="33">
        <f t="shared" si="30"/>
        <v>33333.333333333336</v>
      </c>
      <c r="K54" s="33">
        <f t="shared" si="30"/>
        <v>33333.333333333336</v>
      </c>
      <c r="L54" s="33">
        <f t="shared" si="30"/>
        <v>33333.333333333336</v>
      </c>
      <c r="M54" s="33">
        <f t="shared" si="30"/>
        <v>33333.333333333336</v>
      </c>
      <c r="N54" s="33">
        <f t="shared" si="30"/>
        <v>33333.333333333336</v>
      </c>
      <c r="O54" s="33">
        <f t="shared" si="30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31">2000000/12</f>
        <v>166666.66666666666</v>
      </c>
      <c r="E55" s="33">
        <f t="shared" si="31"/>
        <v>166666.66666666666</v>
      </c>
      <c r="F55" s="33">
        <f t="shared" si="31"/>
        <v>166666.66666666666</v>
      </c>
      <c r="G55" s="33">
        <f t="shared" si="31"/>
        <v>166666.66666666666</v>
      </c>
      <c r="H55" s="33">
        <f t="shared" si="31"/>
        <v>166666.66666666666</v>
      </c>
      <c r="I55" s="33">
        <f t="shared" si="31"/>
        <v>166666.66666666666</v>
      </c>
      <c r="J55" s="33">
        <f t="shared" si="31"/>
        <v>166666.66666666666</v>
      </c>
      <c r="K55" s="33">
        <f t="shared" si="31"/>
        <v>166666.66666666666</v>
      </c>
      <c r="L55" s="33">
        <f t="shared" si="31"/>
        <v>166666.66666666666</v>
      </c>
      <c r="M55" s="33">
        <f t="shared" si="31"/>
        <v>166666.66666666666</v>
      </c>
      <c r="N55" s="33">
        <f t="shared" si="31"/>
        <v>166666.66666666666</v>
      </c>
      <c r="O55" s="33">
        <f t="shared" si="31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2">SUM(C27:C58)</f>
        <v>0</v>
      </c>
      <c r="D59" s="17">
        <f t="shared" si="32"/>
        <v>86890528.470287502</v>
      </c>
      <c r="E59" s="17">
        <f t="shared" si="32"/>
        <v>86890528.470287502</v>
      </c>
      <c r="F59" s="17">
        <f t="shared" si="32"/>
        <v>86890528.470287502</v>
      </c>
      <c r="G59" s="17">
        <f t="shared" si="32"/>
        <v>86890528.470287502</v>
      </c>
      <c r="H59" s="17">
        <f t="shared" si="32"/>
        <v>86890528.470287502</v>
      </c>
      <c r="I59" s="17">
        <f t="shared" si="32"/>
        <v>86890528.470287502</v>
      </c>
      <c r="J59" s="17">
        <f t="shared" si="32"/>
        <v>86890528.470287502</v>
      </c>
      <c r="K59" s="17">
        <f t="shared" si="32"/>
        <v>86890528.470287502</v>
      </c>
      <c r="L59" s="17">
        <f t="shared" si="32"/>
        <v>86890528.470287502</v>
      </c>
      <c r="M59" s="17">
        <f t="shared" si="32"/>
        <v>86890528.470287502</v>
      </c>
      <c r="N59" s="17">
        <f t="shared" si="32"/>
        <v>86890528.470287502</v>
      </c>
      <c r="O59" s="17">
        <f t="shared" si="32"/>
        <v>86890528.470287502</v>
      </c>
      <c r="P59" s="17">
        <f t="shared" si="32"/>
        <v>1042686341.6434501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33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3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3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3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20612284.899054915</v>
      </c>
      <c r="P64" s="9">
        <f t="shared" si="33"/>
        <v>20612284.899054915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4">SUM(D59:D64)</f>
        <v>86890528.470287502</v>
      </c>
      <c r="E65" s="17">
        <f t="shared" si="34"/>
        <v>86890528.470287502</v>
      </c>
      <c r="F65" s="17">
        <f t="shared" si="34"/>
        <v>86890528.470287502</v>
      </c>
      <c r="G65" s="17">
        <f t="shared" si="34"/>
        <v>86890528.470287502</v>
      </c>
      <c r="H65" s="17">
        <f t="shared" si="34"/>
        <v>86890528.470287502</v>
      </c>
      <c r="I65" s="17">
        <f t="shared" si="34"/>
        <v>86890528.470287502</v>
      </c>
      <c r="J65" s="17">
        <f t="shared" si="34"/>
        <v>86890528.470287502</v>
      </c>
      <c r="K65" s="17">
        <f t="shared" si="34"/>
        <v>86890528.470287502</v>
      </c>
      <c r="L65" s="17">
        <f t="shared" si="34"/>
        <v>86890528.470287502</v>
      </c>
      <c r="M65" s="17">
        <f t="shared" si="34"/>
        <v>86890528.470287502</v>
      </c>
      <c r="N65" s="17">
        <f t="shared" si="34"/>
        <v>86890528.470287502</v>
      </c>
      <c r="O65" s="17">
        <f t="shared" si="34"/>
        <v>107502813.36934242</v>
      </c>
      <c r="P65" s="17">
        <f t="shared" si="34"/>
        <v>1063298626.542505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5">(C24-C65)</f>
        <v>0</v>
      </c>
      <c r="D66" s="17">
        <f t="shared" si="35"/>
        <v>4246496239.6341019</v>
      </c>
      <c r="E66" s="17">
        <f t="shared" si="35"/>
        <v>4279906075.4839869</v>
      </c>
      <c r="F66" s="17">
        <f t="shared" si="35"/>
        <v>4313362247.3893805</v>
      </c>
      <c r="G66" s="17">
        <f t="shared" si="35"/>
        <v>4346867072.1530581</v>
      </c>
      <c r="H66" s="17">
        <f t="shared" si="35"/>
        <v>4380422982.4179335</v>
      </c>
      <c r="I66" s="17">
        <f t="shared" si="35"/>
        <v>4414032532.4590673</v>
      </c>
      <c r="J66" s="17">
        <f t="shared" si="35"/>
        <v>4447698404.2652721</v>
      </c>
      <c r="K66" s="17">
        <f t="shared" si="35"/>
        <v>4481423413.9248018</v>
      </c>
      <c r="L66" s="17">
        <f t="shared" si="35"/>
        <v>4515210518.3303223</v>
      </c>
      <c r="M66" s="17">
        <f t="shared" si="35"/>
        <v>4551862822.2191334</v>
      </c>
      <c r="N66" s="17">
        <f t="shared" si="35"/>
        <v>4588583585.5653992</v>
      </c>
      <c r="O66" s="17">
        <f t="shared" si="35"/>
        <v>4604763946.4429369</v>
      </c>
      <c r="P66" s="17">
        <f t="shared" si="35"/>
        <v>4604763946.4429359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HlKkzy/b+O+cVoz7Vj2sl0mx20SxbnItNPvG28ivM0gLuVof5E9hyxZyTzP6yIUicTzBW98MxgaVU0lgzIur9Q==" saltValue="gdAllm42JuFeik06OJgtGA==" spinCount="100000" sheet="1" objects="1" scenarios="1"/>
  <pageMargins left="0" right="0" top="0.5" bottom="0.25" header="0" footer="0"/>
  <pageSetup scale="45" fitToWidth="0" orientation="landscape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EABAA-A642-439D-8573-EEC4923E4190}">
  <sheetPr>
    <tabColor indexed="44"/>
    <pageSetUpPr fitToPage="1"/>
  </sheetPr>
  <dimension ref="B1:S74"/>
  <sheetViews>
    <sheetView showGridLines="0" zoomScale="90" zoomScaleNormal="90" workbookViewId="0">
      <pane ySplit="4" topLeftCell="A5" activePane="bottomLeft" state="frozen"/>
      <selection pane="bottomLeft" activeCell="C9" sqref="C9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51136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51136</v>
      </c>
      <c r="E4" s="30">
        <f>DATE(YEAR(D4),MONTH(D4)+1,1)</f>
        <v>51167</v>
      </c>
      <c r="F4" s="30">
        <f t="shared" ref="F4:O4" si="0">DATE(YEAR(E4),MONTH(E4)+1,1)</f>
        <v>51196</v>
      </c>
      <c r="G4" s="30">
        <f t="shared" si="0"/>
        <v>51227</v>
      </c>
      <c r="H4" s="30">
        <f t="shared" si="0"/>
        <v>51257</v>
      </c>
      <c r="I4" s="30">
        <f t="shared" si="0"/>
        <v>51288</v>
      </c>
      <c r="J4" s="30">
        <f t="shared" si="0"/>
        <v>51318</v>
      </c>
      <c r="K4" s="30">
        <f t="shared" si="0"/>
        <v>51349</v>
      </c>
      <c r="L4" s="30">
        <f t="shared" si="0"/>
        <v>51380</v>
      </c>
      <c r="M4" s="30">
        <f t="shared" si="0"/>
        <v>51410</v>
      </c>
      <c r="N4" s="30">
        <f t="shared" si="0"/>
        <v>51441</v>
      </c>
      <c r="O4" s="30">
        <f t="shared" si="0"/>
        <v>51471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'2039'!P66</f>
        <v>4604763946.4429359</v>
      </c>
      <c r="E5" s="9">
        <f t="shared" ref="E5:O5" si="1">D66</f>
        <v>4638129652.7165899</v>
      </c>
      <c r="F5" s="9">
        <f t="shared" si="1"/>
        <v>4671539488.5669193</v>
      </c>
      <c r="G5" s="9">
        <f t="shared" si="1"/>
        <v>4704995660.4727573</v>
      </c>
      <c r="H5" s="9">
        <f t="shared" si="1"/>
        <v>4738500485.2368793</v>
      </c>
      <c r="I5" s="9">
        <f t="shared" si="1"/>
        <v>4772056395.5021992</v>
      </c>
      <c r="J5" s="9">
        <f t="shared" si="1"/>
        <v>4805665945.5437775</v>
      </c>
      <c r="K5" s="9">
        <f t="shared" si="1"/>
        <v>4839331817.3504267</v>
      </c>
      <c r="L5" s="9">
        <f t="shared" si="1"/>
        <v>4873056827.0104008</v>
      </c>
      <c r="M5" s="9">
        <f t="shared" si="1"/>
        <v>4906843931.4163656</v>
      </c>
      <c r="N5" s="9">
        <f t="shared" si="1"/>
        <v>4943496235.3056211</v>
      </c>
      <c r="O5" s="9">
        <f t="shared" si="1"/>
        <v>4980216998.6523314</v>
      </c>
      <c r="P5" s="9">
        <f>D5</f>
        <v>4604763946.4429359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(116248843.21/4)+(116248843.21/4)+(116248843.21/4)+(116248843.21/4)</f>
        <v>116248843.20999999</v>
      </c>
      <c r="E9" s="9">
        <f t="shared" si="3"/>
        <v>116248843.20999999</v>
      </c>
      <c r="F9" s="9">
        <f t="shared" si="3"/>
        <v>116248843.20999999</v>
      </c>
      <c r="G9" s="9">
        <f t="shared" si="3"/>
        <v>116248843.20999999</v>
      </c>
      <c r="H9" s="9">
        <f t="shared" si="3"/>
        <v>116248843.20999999</v>
      </c>
      <c r="I9" s="9">
        <f t="shared" si="3"/>
        <v>116248843.20999999</v>
      </c>
      <c r="J9" s="9">
        <f t="shared" si="3"/>
        <v>116248843.20999999</v>
      </c>
      <c r="K9" s="9">
        <f t="shared" si="3"/>
        <v>116248843.20999999</v>
      </c>
      <c r="L9" s="9">
        <f t="shared" si="3"/>
        <v>116248843.20999999</v>
      </c>
      <c r="M9" s="9">
        <f t="shared" si="3"/>
        <v>116248843.20999999</v>
      </c>
      <c r="N9" s="9">
        <f t="shared" si="3"/>
        <v>116248843.20999999</v>
      </c>
      <c r="O9" s="9">
        <f t="shared" si="3"/>
        <v>116248843.20999999</v>
      </c>
      <c r="P9" s="9">
        <f t="shared" si="2"/>
        <v>1394986118.5200002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118648843.20999999</v>
      </c>
      <c r="E14" s="9">
        <f t="shared" si="5"/>
        <v>118648843.20999999</v>
      </c>
      <c r="F14" s="9">
        <f t="shared" si="5"/>
        <v>118648843.20999999</v>
      </c>
      <c r="G14" s="9">
        <f t="shared" si="5"/>
        <v>118648843.20999999</v>
      </c>
      <c r="H14" s="9">
        <f t="shared" si="5"/>
        <v>118648843.20999999</v>
      </c>
      <c r="I14" s="9">
        <f t="shared" si="5"/>
        <v>118648843.20999999</v>
      </c>
      <c r="J14" s="9">
        <f t="shared" si="5"/>
        <v>118648843.20999999</v>
      </c>
      <c r="K14" s="9">
        <f t="shared" si="5"/>
        <v>118648843.20999999</v>
      </c>
      <c r="L14" s="9">
        <f t="shared" si="5"/>
        <v>118648843.20999999</v>
      </c>
      <c r="M14" s="9">
        <f t="shared" si="5"/>
        <v>121448843.20999999</v>
      </c>
      <c r="N14" s="9">
        <f t="shared" si="5"/>
        <v>121448843.20999999</v>
      </c>
      <c r="O14" s="9">
        <f t="shared" si="5"/>
        <v>121448843.20999999</v>
      </c>
      <c r="P14" s="9">
        <f t="shared" si="2"/>
        <v>1432186118.5200002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120256234.7434973</v>
      </c>
      <c r="E23" s="17">
        <f t="shared" si="10"/>
        <v>120300364.32017216</v>
      </c>
      <c r="F23" s="17">
        <f t="shared" si="10"/>
        <v>120346700.37568077</v>
      </c>
      <c r="G23" s="17">
        <f t="shared" si="10"/>
        <v>120395353.23396482</v>
      </c>
      <c r="H23" s="17">
        <f t="shared" si="10"/>
        <v>120446438.73516306</v>
      </c>
      <c r="I23" s="17">
        <f t="shared" si="10"/>
        <v>120500078.5114212</v>
      </c>
      <c r="J23" s="17">
        <f t="shared" si="10"/>
        <v>120556400.27649227</v>
      </c>
      <c r="K23" s="17">
        <f t="shared" si="10"/>
        <v>120615538.12981689</v>
      </c>
      <c r="L23" s="17">
        <f t="shared" si="10"/>
        <v>120677632.87580773</v>
      </c>
      <c r="M23" s="17">
        <f t="shared" si="10"/>
        <v>123542832.35909812</v>
      </c>
      <c r="N23" s="17">
        <f t="shared" si="10"/>
        <v>123611291.81655303</v>
      </c>
      <c r="O23" s="17">
        <f t="shared" si="10"/>
        <v>123683174.24688068</v>
      </c>
      <c r="P23" s="17">
        <f t="shared" si="10"/>
        <v>1454932039.6245484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4725020181.1864328</v>
      </c>
      <c r="E24" s="17">
        <f t="shared" si="11"/>
        <v>4758430017.0367622</v>
      </c>
      <c r="F24" s="17">
        <f t="shared" si="11"/>
        <v>4791886188.9426003</v>
      </c>
      <c r="G24" s="17">
        <f t="shared" si="11"/>
        <v>4825391013.7067223</v>
      </c>
      <c r="H24" s="17">
        <f t="shared" si="11"/>
        <v>4858946923.9720421</v>
      </c>
      <c r="I24" s="17">
        <f t="shared" si="11"/>
        <v>4892556474.0136204</v>
      </c>
      <c r="J24" s="17">
        <f t="shared" si="11"/>
        <v>4926222345.8202696</v>
      </c>
      <c r="K24" s="17">
        <f t="shared" si="11"/>
        <v>4959947355.4802437</v>
      </c>
      <c r="L24" s="17">
        <f t="shared" si="11"/>
        <v>4993734459.8862085</v>
      </c>
      <c r="M24" s="17">
        <f t="shared" si="11"/>
        <v>5030386763.7754641</v>
      </c>
      <c r="N24" s="17">
        <f t="shared" si="11"/>
        <v>5067107527.1221743</v>
      </c>
      <c r="O24" s="17">
        <f t="shared" si="11"/>
        <v>5103900172.8992119</v>
      </c>
      <c r="P24" s="17">
        <f t="shared" si="11"/>
        <v>6059695986.0674839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((153720990+25000000+25000000)+200000000)/12</f>
        <v>33643415.833333336</v>
      </c>
      <c r="E28" s="9">
        <f t="shared" si="12"/>
        <v>33643415.833333336</v>
      </c>
      <c r="F28" s="9">
        <f t="shared" si="12"/>
        <v>33643415.833333336</v>
      </c>
      <c r="G28" s="9">
        <f t="shared" si="12"/>
        <v>33643415.833333336</v>
      </c>
      <c r="H28" s="9">
        <f t="shared" si="12"/>
        <v>33643415.833333336</v>
      </c>
      <c r="I28" s="9">
        <f t="shared" si="12"/>
        <v>33643415.833333336</v>
      </c>
      <c r="J28" s="9">
        <f t="shared" si="12"/>
        <v>33643415.833333336</v>
      </c>
      <c r="K28" s="9">
        <f t="shared" si="12"/>
        <v>33643415.833333336</v>
      </c>
      <c r="L28" s="9">
        <f t="shared" si="12"/>
        <v>33643415.833333336</v>
      </c>
      <c r="M28" s="9">
        <f t="shared" si="12"/>
        <v>33643415.833333336</v>
      </c>
      <c r="N28" s="9">
        <f t="shared" si="12"/>
        <v>33643415.833333336</v>
      </c>
      <c r="O28" s="9">
        <f t="shared" si="12"/>
        <v>33643415.833333336</v>
      </c>
      <c r="P28" s="9">
        <f>SUM(D28:O28)</f>
        <v>403720989.99999994</v>
      </c>
    </row>
    <row r="29" spans="2:16" ht="18" customHeight="1" x14ac:dyDescent="0.2">
      <c r="B29" s="14" t="s">
        <v>50</v>
      </c>
      <c r="C29" s="9"/>
      <c r="D29" s="9">
        <f t="shared" ref="D29:O29" si="13">(25000000*12)/12</f>
        <v>25000000</v>
      </c>
      <c r="E29" s="9">
        <f t="shared" si="13"/>
        <v>25000000</v>
      </c>
      <c r="F29" s="9">
        <f t="shared" si="13"/>
        <v>25000000</v>
      </c>
      <c r="G29" s="9">
        <f t="shared" si="13"/>
        <v>25000000</v>
      </c>
      <c r="H29" s="9">
        <f t="shared" si="13"/>
        <v>25000000</v>
      </c>
      <c r="I29" s="9">
        <f t="shared" si="13"/>
        <v>25000000</v>
      </c>
      <c r="J29" s="9">
        <f t="shared" si="13"/>
        <v>25000000</v>
      </c>
      <c r="K29" s="9">
        <f t="shared" si="13"/>
        <v>25000000</v>
      </c>
      <c r="L29" s="9">
        <f t="shared" si="13"/>
        <v>25000000</v>
      </c>
      <c r="M29" s="9">
        <f t="shared" si="13"/>
        <v>25000000</v>
      </c>
      <c r="N29" s="9">
        <f t="shared" si="13"/>
        <v>25000000</v>
      </c>
      <c r="O29" s="9">
        <f t="shared" si="13"/>
        <v>25000000</v>
      </c>
      <c r="P29" s="9">
        <f>SUM(D29:O29)</f>
        <v>300000000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38500000/12</f>
        <v>3208333.3333333335</v>
      </c>
      <c r="E33" s="33">
        <f t="shared" ref="E33:O33" si="15">38500000/12</f>
        <v>3208333.3333333335</v>
      </c>
      <c r="F33" s="33">
        <f t="shared" si="15"/>
        <v>3208333.3333333335</v>
      </c>
      <c r="G33" s="33">
        <f t="shared" si="15"/>
        <v>3208333.3333333335</v>
      </c>
      <c r="H33" s="33">
        <f t="shared" si="15"/>
        <v>3208333.3333333335</v>
      </c>
      <c r="I33" s="33">
        <f t="shared" si="15"/>
        <v>3208333.3333333335</v>
      </c>
      <c r="J33" s="33">
        <f t="shared" si="15"/>
        <v>3208333.3333333335</v>
      </c>
      <c r="K33" s="33">
        <f t="shared" si="15"/>
        <v>3208333.3333333335</v>
      </c>
      <c r="L33" s="33">
        <f t="shared" si="15"/>
        <v>3208333.3333333335</v>
      </c>
      <c r="M33" s="33">
        <f t="shared" si="15"/>
        <v>3208333.3333333335</v>
      </c>
      <c r="N33" s="33">
        <f t="shared" si="15"/>
        <v>3208333.3333333335</v>
      </c>
      <c r="O33" s="33">
        <f t="shared" si="15"/>
        <v>3208333.3333333335</v>
      </c>
      <c r="P33" s="9">
        <f t="shared" si="14"/>
        <v>38500000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 t="shared" ref="D37:O37" si="17">112936920/12</f>
        <v>9411410</v>
      </c>
      <c r="E37" s="33">
        <f t="shared" si="17"/>
        <v>9411410</v>
      </c>
      <c r="F37" s="33">
        <f t="shared" si="17"/>
        <v>9411410</v>
      </c>
      <c r="G37" s="33">
        <f t="shared" si="17"/>
        <v>9411410</v>
      </c>
      <c r="H37" s="33">
        <f t="shared" si="17"/>
        <v>9411410</v>
      </c>
      <c r="I37" s="33">
        <f t="shared" si="17"/>
        <v>9411410</v>
      </c>
      <c r="J37" s="33">
        <f t="shared" si="17"/>
        <v>9411410</v>
      </c>
      <c r="K37" s="33">
        <f t="shared" si="17"/>
        <v>9411410</v>
      </c>
      <c r="L37" s="33">
        <f t="shared" si="17"/>
        <v>9411410</v>
      </c>
      <c r="M37" s="33">
        <f t="shared" si="17"/>
        <v>9411410</v>
      </c>
      <c r="N37" s="33">
        <f t="shared" si="17"/>
        <v>9411410</v>
      </c>
      <c r="O37" s="33">
        <f t="shared" si="17"/>
        <v>9411410</v>
      </c>
      <c r="P37" s="9">
        <f t="shared" si="14"/>
        <v>112936920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1430534.32</v>
      </c>
      <c r="E38" s="9">
        <f t="shared" si="18"/>
        <v>1430534.32</v>
      </c>
      <c r="F38" s="9">
        <f t="shared" si="18"/>
        <v>1430534.32</v>
      </c>
      <c r="G38" s="9">
        <f t="shared" si="18"/>
        <v>1430534.32</v>
      </c>
      <c r="H38" s="9">
        <f t="shared" si="18"/>
        <v>1430534.32</v>
      </c>
      <c r="I38" s="9">
        <f t="shared" si="18"/>
        <v>1430534.32</v>
      </c>
      <c r="J38" s="9">
        <f t="shared" si="18"/>
        <v>1430534.32</v>
      </c>
      <c r="K38" s="9">
        <f t="shared" si="18"/>
        <v>1430534.32</v>
      </c>
      <c r="L38" s="9">
        <f t="shared" si="18"/>
        <v>1430534.32</v>
      </c>
      <c r="M38" s="9">
        <f t="shared" si="18"/>
        <v>1430534.32</v>
      </c>
      <c r="N38" s="9">
        <f t="shared" si="18"/>
        <v>1430534.32</v>
      </c>
      <c r="O38" s="9">
        <f t="shared" si="18"/>
        <v>1430534.32</v>
      </c>
      <c r="P38" s="9">
        <f t="shared" si="14"/>
        <v>17166411.84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>
        <f>64699500/12</f>
        <v>5391625</v>
      </c>
      <c r="E45" s="33">
        <f t="shared" ref="E45:O45" si="25">64699500/12</f>
        <v>5391625</v>
      </c>
      <c r="F45" s="33">
        <f t="shared" si="25"/>
        <v>5391625</v>
      </c>
      <c r="G45" s="33">
        <f t="shared" si="25"/>
        <v>5391625</v>
      </c>
      <c r="H45" s="33">
        <f t="shared" si="25"/>
        <v>5391625</v>
      </c>
      <c r="I45" s="33">
        <f t="shared" si="25"/>
        <v>5391625</v>
      </c>
      <c r="J45" s="33">
        <f t="shared" si="25"/>
        <v>5391625</v>
      </c>
      <c r="K45" s="33">
        <f t="shared" si="25"/>
        <v>5391625</v>
      </c>
      <c r="L45" s="33">
        <f t="shared" si="25"/>
        <v>5391625</v>
      </c>
      <c r="M45" s="33">
        <f t="shared" si="25"/>
        <v>5391625</v>
      </c>
      <c r="N45" s="33">
        <f t="shared" si="25"/>
        <v>5391625</v>
      </c>
      <c r="O45" s="33">
        <f t="shared" si="25"/>
        <v>5391625</v>
      </c>
      <c r="P45" s="9">
        <f t="shared" si="14"/>
        <v>64699500</v>
      </c>
    </row>
    <row r="46" spans="2:16" ht="18" customHeight="1" x14ac:dyDescent="0.2">
      <c r="B46" s="14" t="s">
        <v>62</v>
      </c>
      <c r="C46" s="9"/>
      <c r="D46" s="33">
        <f t="shared" ref="D46:O46" si="26">400000/12</f>
        <v>33333.333333333336</v>
      </c>
      <c r="E46" s="33">
        <f t="shared" si="26"/>
        <v>33333.333333333336</v>
      </c>
      <c r="F46" s="33">
        <f t="shared" si="26"/>
        <v>33333.333333333336</v>
      </c>
      <c r="G46" s="33">
        <f t="shared" si="26"/>
        <v>33333.333333333336</v>
      </c>
      <c r="H46" s="33">
        <f t="shared" si="26"/>
        <v>33333.333333333336</v>
      </c>
      <c r="I46" s="33">
        <f t="shared" si="26"/>
        <v>33333.333333333336</v>
      </c>
      <c r="J46" s="33">
        <f t="shared" si="26"/>
        <v>33333.333333333336</v>
      </c>
      <c r="K46" s="33">
        <f t="shared" si="26"/>
        <v>33333.333333333336</v>
      </c>
      <c r="L46" s="33">
        <f t="shared" si="26"/>
        <v>33333.333333333336</v>
      </c>
      <c r="M46" s="33">
        <f t="shared" si="26"/>
        <v>33333.333333333336</v>
      </c>
      <c r="N46" s="33">
        <f t="shared" si="26"/>
        <v>33333.333333333336</v>
      </c>
      <c r="O46" s="33">
        <f t="shared" si="26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7">1000000/12</f>
        <v>83333.333333333328</v>
      </c>
      <c r="E47" s="33">
        <f t="shared" si="27"/>
        <v>83333.333333333328</v>
      </c>
      <c r="F47" s="33">
        <f t="shared" si="27"/>
        <v>83333.333333333328</v>
      </c>
      <c r="G47" s="33">
        <f t="shared" si="27"/>
        <v>83333.333333333328</v>
      </c>
      <c r="H47" s="33">
        <f t="shared" si="27"/>
        <v>83333.333333333328</v>
      </c>
      <c r="I47" s="33">
        <f t="shared" si="27"/>
        <v>83333.333333333328</v>
      </c>
      <c r="J47" s="33">
        <f t="shared" si="27"/>
        <v>83333.333333333328</v>
      </c>
      <c r="K47" s="33">
        <f t="shared" si="27"/>
        <v>83333.333333333328</v>
      </c>
      <c r="L47" s="33">
        <f t="shared" si="27"/>
        <v>83333.333333333328</v>
      </c>
      <c r="M47" s="33">
        <f t="shared" si="27"/>
        <v>83333.333333333328</v>
      </c>
      <c r="N47" s="33">
        <f t="shared" si="27"/>
        <v>83333.333333333328</v>
      </c>
      <c r="O47" s="33">
        <f t="shared" si="27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8">(39468000+1500000)/12</f>
        <v>3414000</v>
      </c>
      <c r="E48" s="33">
        <f t="shared" si="28"/>
        <v>3414000</v>
      </c>
      <c r="F48" s="33">
        <f t="shared" si="28"/>
        <v>3414000</v>
      </c>
      <c r="G48" s="33">
        <f t="shared" si="28"/>
        <v>3414000</v>
      </c>
      <c r="H48" s="33">
        <f t="shared" si="28"/>
        <v>3414000</v>
      </c>
      <c r="I48" s="33">
        <f t="shared" si="28"/>
        <v>3414000</v>
      </c>
      <c r="J48" s="33">
        <f t="shared" si="28"/>
        <v>3414000</v>
      </c>
      <c r="K48" s="33">
        <f t="shared" si="28"/>
        <v>3414000</v>
      </c>
      <c r="L48" s="33">
        <f t="shared" si="28"/>
        <v>3414000</v>
      </c>
      <c r="M48" s="33">
        <f t="shared" si="28"/>
        <v>3414000</v>
      </c>
      <c r="N48" s="33">
        <f t="shared" si="28"/>
        <v>3414000</v>
      </c>
      <c r="O48" s="33">
        <f t="shared" si="28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>5000000/12</f>
        <v>416666.66666666669</v>
      </c>
      <c r="E49" s="33">
        <f t="shared" ref="E49:O49" si="29">5000000/12</f>
        <v>416666.66666666669</v>
      </c>
      <c r="F49" s="33">
        <f t="shared" si="29"/>
        <v>416666.66666666669</v>
      </c>
      <c r="G49" s="33">
        <f t="shared" si="29"/>
        <v>416666.66666666669</v>
      </c>
      <c r="H49" s="33">
        <f t="shared" si="29"/>
        <v>416666.66666666669</v>
      </c>
      <c r="I49" s="33">
        <f t="shared" si="29"/>
        <v>416666.66666666669</v>
      </c>
      <c r="J49" s="33">
        <f t="shared" si="29"/>
        <v>416666.66666666669</v>
      </c>
      <c r="K49" s="33">
        <f t="shared" si="29"/>
        <v>416666.66666666669</v>
      </c>
      <c r="L49" s="33">
        <f t="shared" si="29"/>
        <v>416666.66666666669</v>
      </c>
      <c r="M49" s="33">
        <f t="shared" si="29"/>
        <v>416666.66666666669</v>
      </c>
      <c r="N49" s="33">
        <f t="shared" si="29"/>
        <v>416666.66666666669</v>
      </c>
      <c r="O49" s="33">
        <f t="shared" si="29"/>
        <v>416666.66666666669</v>
      </c>
      <c r="P49" s="9">
        <f t="shared" si="14"/>
        <v>5000000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(('2039'!P23-('2039'!P59-'2039'!P45))*0.1)/12</f>
        <v>3974543.3165091523</v>
      </c>
      <c r="E53" s="33">
        <f>(('2039'!P23-('2039'!P59-'2039'!P45))*0.1)/12</f>
        <v>3974543.3165091523</v>
      </c>
      <c r="F53" s="33">
        <f>(('2039'!P23-('2039'!P59-'2039'!P45))*0.1)/12</f>
        <v>3974543.3165091523</v>
      </c>
      <c r="G53" s="33">
        <f>(('2039'!P23-('2039'!P59-'2039'!P45))*0.1)/12</f>
        <v>3974543.3165091523</v>
      </c>
      <c r="H53" s="33">
        <f>(('2039'!P23-('2039'!P59-'2039'!P45))*0.1)/12</f>
        <v>3974543.3165091523</v>
      </c>
      <c r="I53" s="33">
        <f>(('2039'!P23-('2039'!P59-'2039'!P45))*0.1)/12</f>
        <v>3974543.3165091523</v>
      </c>
      <c r="J53" s="33">
        <f>(('2039'!P23-('2039'!P59-'2039'!P45))*0.1)/12</f>
        <v>3974543.3165091523</v>
      </c>
      <c r="K53" s="33">
        <f>(('2039'!P23-('2039'!P59-'2039'!P45))*0.1)/12</f>
        <v>3974543.3165091523</v>
      </c>
      <c r="L53" s="33">
        <f>(('2039'!P23-('2039'!P59-'2039'!P45))*0.1)/12</f>
        <v>3974543.3165091523</v>
      </c>
      <c r="M53" s="33">
        <f>(('2039'!P23-('2039'!P59-'2039'!P45))*0.1)/12</f>
        <v>3974543.3165091523</v>
      </c>
      <c r="N53" s="33">
        <f>(('2039'!P23-('2039'!P59-'2039'!P45))*0.1)/12</f>
        <v>3974543.3165091523</v>
      </c>
      <c r="O53" s="33">
        <f>(('2039'!P23-('2039'!P59-'2039'!P45))*0.1)/12</f>
        <v>3974543.3165091523</v>
      </c>
      <c r="P53" s="9">
        <f t="shared" si="14"/>
        <v>47694519.798109822</v>
      </c>
    </row>
    <row r="54" spans="2:16" ht="18" customHeight="1" x14ac:dyDescent="0.2">
      <c r="B54" s="14" t="s">
        <v>72</v>
      </c>
      <c r="C54" s="9"/>
      <c r="D54" s="33">
        <f t="shared" ref="D54:O54" si="30">400000/12</f>
        <v>33333.333333333336</v>
      </c>
      <c r="E54" s="33">
        <f t="shared" si="30"/>
        <v>33333.333333333336</v>
      </c>
      <c r="F54" s="33">
        <f t="shared" si="30"/>
        <v>33333.333333333336</v>
      </c>
      <c r="G54" s="33">
        <f t="shared" si="30"/>
        <v>33333.333333333336</v>
      </c>
      <c r="H54" s="33">
        <f t="shared" si="30"/>
        <v>33333.333333333336</v>
      </c>
      <c r="I54" s="33">
        <f t="shared" si="30"/>
        <v>33333.333333333336</v>
      </c>
      <c r="J54" s="33">
        <f t="shared" si="30"/>
        <v>33333.333333333336</v>
      </c>
      <c r="K54" s="33">
        <f t="shared" si="30"/>
        <v>33333.333333333336</v>
      </c>
      <c r="L54" s="33">
        <f t="shared" si="30"/>
        <v>33333.333333333336</v>
      </c>
      <c r="M54" s="33">
        <f t="shared" si="30"/>
        <v>33333.333333333336</v>
      </c>
      <c r="N54" s="33">
        <f t="shared" si="30"/>
        <v>33333.333333333336</v>
      </c>
      <c r="O54" s="33">
        <f t="shared" si="30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31">2000000/12</f>
        <v>166666.66666666666</v>
      </c>
      <c r="E55" s="33">
        <f t="shared" si="31"/>
        <v>166666.66666666666</v>
      </c>
      <c r="F55" s="33">
        <f t="shared" si="31"/>
        <v>166666.66666666666</v>
      </c>
      <c r="G55" s="33">
        <f t="shared" si="31"/>
        <v>166666.66666666666</v>
      </c>
      <c r="H55" s="33">
        <f t="shared" si="31"/>
        <v>166666.66666666666</v>
      </c>
      <c r="I55" s="33">
        <f t="shared" si="31"/>
        <v>166666.66666666666</v>
      </c>
      <c r="J55" s="33">
        <f t="shared" si="31"/>
        <v>166666.66666666666</v>
      </c>
      <c r="K55" s="33">
        <f t="shared" si="31"/>
        <v>166666.66666666666</v>
      </c>
      <c r="L55" s="33">
        <f t="shared" si="31"/>
        <v>166666.66666666666</v>
      </c>
      <c r="M55" s="33">
        <f t="shared" si="31"/>
        <v>166666.66666666666</v>
      </c>
      <c r="N55" s="33">
        <f t="shared" si="31"/>
        <v>166666.66666666666</v>
      </c>
      <c r="O55" s="33">
        <f t="shared" si="31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2">SUM(C27:C58)</f>
        <v>0</v>
      </c>
      <c r="D59" s="17">
        <f t="shared" si="32"/>
        <v>86890528.469842494</v>
      </c>
      <c r="E59" s="17">
        <f t="shared" si="32"/>
        <v>86890528.469842494</v>
      </c>
      <c r="F59" s="17">
        <f t="shared" si="32"/>
        <v>86890528.469842494</v>
      </c>
      <c r="G59" s="17">
        <f t="shared" si="32"/>
        <v>86890528.469842494</v>
      </c>
      <c r="H59" s="17">
        <f t="shared" si="32"/>
        <v>86890528.469842494</v>
      </c>
      <c r="I59" s="17">
        <f t="shared" si="32"/>
        <v>86890528.469842494</v>
      </c>
      <c r="J59" s="17">
        <f t="shared" si="32"/>
        <v>86890528.469842494</v>
      </c>
      <c r="K59" s="17">
        <f t="shared" si="32"/>
        <v>86890528.469842494</v>
      </c>
      <c r="L59" s="17">
        <f t="shared" si="32"/>
        <v>86890528.469842494</v>
      </c>
      <c r="M59" s="17">
        <f t="shared" si="32"/>
        <v>86890528.469842494</v>
      </c>
      <c r="N59" s="17">
        <f t="shared" si="32"/>
        <v>86890528.469842494</v>
      </c>
      <c r="O59" s="17">
        <f t="shared" si="32"/>
        <v>86890528.469842494</v>
      </c>
      <c r="P59" s="17">
        <f t="shared" si="32"/>
        <v>1042686341.6381098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33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3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3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3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20612284.899321932</v>
      </c>
      <c r="P64" s="9">
        <f t="shared" si="33"/>
        <v>20612284.899321932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4">SUM(D59:D64)</f>
        <v>86890528.469842494</v>
      </c>
      <c r="E65" s="17">
        <f t="shared" si="34"/>
        <v>86890528.469842494</v>
      </c>
      <c r="F65" s="17">
        <f t="shared" si="34"/>
        <v>86890528.469842494</v>
      </c>
      <c r="G65" s="17">
        <f t="shared" si="34"/>
        <v>86890528.469842494</v>
      </c>
      <c r="H65" s="17">
        <f t="shared" si="34"/>
        <v>86890528.469842494</v>
      </c>
      <c r="I65" s="17">
        <f t="shared" si="34"/>
        <v>86890528.469842494</v>
      </c>
      <c r="J65" s="17">
        <f t="shared" si="34"/>
        <v>86890528.469842494</v>
      </c>
      <c r="K65" s="17">
        <f t="shared" si="34"/>
        <v>86890528.469842494</v>
      </c>
      <c r="L65" s="17">
        <f t="shared" si="34"/>
        <v>86890528.469842494</v>
      </c>
      <c r="M65" s="17">
        <f t="shared" si="34"/>
        <v>86890528.469842494</v>
      </c>
      <c r="N65" s="17">
        <f t="shared" si="34"/>
        <v>86890528.469842494</v>
      </c>
      <c r="O65" s="17">
        <f t="shared" si="34"/>
        <v>107502813.36916442</v>
      </c>
      <c r="P65" s="17">
        <f t="shared" si="34"/>
        <v>1063298626.5374317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5">(C24-C65)</f>
        <v>0</v>
      </c>
      <c r="D66" s="17">
        <f t="shared" si="35"/>
        <v>4638129652.7165899</v>
      </c>
      <c r="E66" s="17">
        <f t="shared" si="35"/>
        <v>4671539488.5669193</v>
      </c>
      <c r="F66" s="17">
        <f t="shared" si="35"/>
        <v>4704995660.4727573</v>
      </c>
      <c r="G66" s="17">
        <f t="shared" si="35"/>
        <v>4738500485.2368793</v>
      </c>
      <c r="H66" s="17">
        <f t="shared" si="35"/>
        <v>4772056395.5021992</v>
      </c>
      <c r="I66" s="17">
        <f t="shared" si="35"/>
        <v>4805665945.5437775</v>
      </c>
      <c r="J66" s="17">
        <f t="shared" si="35"/>
        <v>4839331817.3504267</v>
      </c>
      <c r="K66" s="17">
        <f t="shared" si="35"/>
        <v>4873056827.0104008</v>
      </c>
      <c r="L66" s="17">
        <f t="shared" si="35"/>
        <v>4906843931.4163656</v>
      </c>
      <c r="M66" s="17">
        <f t="shared" si="35"/>
        <v>4943496235.3056211</v>
      </c>
      <c r="N66" s="17">
        <f t="shared" si="35"/>
        <v>4980216998.6523314</v>
      </c>
      <c r="O66" s="17">
        <f t="shared" si="35"/>
        <v>4996397359.5300474</v>
      </c>
      <c r="P66" s="17">
        <f t="shared" si="35"/>
        <v>4996397359.5300522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s4S4/TU3g7x4q1+G9XqPYWcLzjYAlmxX7yumsbjt83/QuJfgcIr4A+OtWHVvU20mBAIUztWc1Om6nTbaOnaJIA==" saltValue="KsW7R7QaHw2Zke8Jokcyzg==" spinCount="100000" sheet="1" objects="1" scenarios="1"/>
  <pageMargins left="0" right="0" top="0.5" bottom="0.25" header="0" footer="0"/>
  <pageSetup scale="45" fitToWidth="0" orientation="landscape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5A694-BE69-4D12-BBC6-425BEB54F369}">
  <sheetPr>
    <tabColor indexed="44"/>
    <pageSetUpPr fitToPage="1"/>
  </sheetPr>
  <dimension ref="B1:S74"/>
  <sheetViews>
    <sheetView showGridLines="0" zoomScale="90" zoomScaleNormal="90" workbookViewId="0">
      <pane ySplit="4" topLeftCell="A5" activePane="bottomLeft" state="frozen"/>
      <selection pane="bottomLeft" activeCell="C9" sqref="C9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51502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51502</v>
      </c>
      <c r="E4" s="30">
        <f>DATE(YEAR(D4),MONTH(D4)+1,1)</f>
        <v>51533</v>
      </c>
      <c r="F4" s="30">
        <f t="shared" ref="F4:O4" si="0">DATE(YEAR(E4),MONTH(E4)+1,1)</f>
        <v>51561</v>
      </c>
      <c r="G4" s="30">
        <f t="shared" si="0"/>
        <v>51592</v>
      </c>
      <c r="H4" s="30">
        <f t="shared" si="0"/>
        <v>51622</v>
      </c>
      <c r="I4" s="30">
        <f t="shared" si="0"/>
        <v>51653</v>
      </c>
      <c r="J4" s="30">
        <f t="shared" si="0"/>
        <v>51683</v>
      </c>
      <c r="K4" s="30">
        <f t="shared" si="0"/>
        <v>51714</v>
      </c>
      <c r="L4" s="30">
        <f t="shared" si="0"/>
        <v>51745</v>
      </c>
      <c r="M4" s="30">
        <f t="shared" si="0"/>
        <v>51775</v>
      </c>
      <c r="N4" s="30">
        <f t="shared" si="0"/>
        <v>51806</v>
      </c>
      <c r="O4" s="30">
        <f t="shared" si="0"/>
        <v>51836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'2040'!P66</f>
        <v>4996397359.5300522</v>
      </c>
      <c r="E5" s="9">
        <f t="shared" ref="E5:O5" si="1">D66</f>
        <v>5029763065.8036623</v>
      </c>
      <c r="F5" s="9">
        <f t="shared" si="1"/>
        <v>5063172901.6539478</v>
      </c>
      <c r="G5" s="9">
        <f t="shared" si="1"/>
        <v>5096629073.559742</v>
      </c>
      <c r="H5" s="9">
        <f t="shared" si="1"/>
        <v>5130133898.3238201</v>
      </c>
      <c r="I5" s="9">
        <f t="shared" si="1"/>
        <v>5163689808.5890961</v>
      </c>
      <c r="J5" s="9">
        <f t="shared" si="1"/>
        <v>5197299358.6306305</v>
      </c>
      <c r="K5" s="9">
        <f t="shared" si="1"/>
        <v>5230965230.4372358</v>
      </c>
      <c r="L5" s="9">
        <f t="shared" si="1"/>
        <v>5264690240.0971661</v>
      </c>
      <c r="M5" s="9">
        <f t="shared" si="1"/>
        <v>5298477344.503087</v>
      </c>
      <c r="N5" s="9">
        <f t="shared" si="1"/>
        <v>5335129648.3922987</v>
      </c>
      <c r="O5" s="9">
        <f t="shared" si="1"/>
        <v>5371850411.738965</v>
      </c>
      <c r="P5" s="9">
        <f>D5</f>
        <v>4996397359.5300522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(116248843.21/4)+(116248843.21/4)+(116248843.21/4)+(116248843.21/4)</f>
        <v>116248843.20999999</v>
      </c>
      <c r="E9" s="9">
        <f t="shared" si="3"/>
        <v>116248843.20999999</v>
      </c>
      <c r="F9" s="9">
        <f t="shared" si="3"/>
        <v>116248843.20999999</v>
      </c>
      <c r="G9" s="9">
        <f t="shared" si="3"/>
        <v>116248843.20999999</v>
      </c>
      <c r="H9" s="9">
        <f t="shared" si="3"/>
        <v>116248843.20999999</v>
      </c>
      <c r="I9" s="9">
        <f t="shared" si="3"/>
        <v>116248843.20999999</v>
      </c>
      <c r="J9" s="9">
        <f t="shared" si="3"/>
        <v>116248843.20999999</v>
      </c>
      <c r="K9" s="9">
        <f t="shared" si="3"/>
        <v>116248843.20999999</v>
      </c>
      <c r="L9" s="9">
        <f t="shared" si="3"/>
        <v>116248843.20999999</v>
      </c>
      <c r="M9" s="9">
        <f t="shared" si="3"/>
        <v>116248843.20999999</v>
      </c>
      <c r="N9" s="9">
        <f t="shared" si="3"/>
        <v>116248843.20999999</v>
      </c>
      <c r="O9" s="9">
        <f t="shared" si="3"/>
        <v>116248843.20999999</v>
      </c>
      <c r="P9" s="9">
        <f t="shared" si="2"/>
        <v>1394986118.5200002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118648843.20999999</v>
      </c>
      <c r="E14" s="9">
        <f t="shared" si="5"/>
        <v>118648843.20999999</v>
      </c>
      <c r="F14" s="9">
        <f t="shared" si="5"/>
        <v>118648843.20999999</v>
      </c>
      <c r="G14" s="9">
        <f t="shared" si="5"/>
        <v>118648843.20999999</v>
      </c>
      <c r="H14" s="9">
        <f t="shared" si="5"/>
        <v>118648843.20999999</v>
      </c>
      <c r="I14" s="9">
        <f t="shared" si="5"/>
        <v>118648843.20999999</v>
      </c>
      <c r="J14" s="9">
        <f t="shared" si="5"/>
        <v>118648843.20999999</v>
      </c>
      <c r="K14" s="9">
        <f t="shared" si="5"/>
        <v>118648843.20999999</v>
      </c>
      <c r="L14" s="9">
        <f t="shared" si="5"/>
        <v>118648843.20999999</v>
      </c>
      <c r="M14" s="9">
        <f t="shared" si="5"/>
        <v>121448843.20999999</v>
      </c>
      <c r="N14" s="9">
        <f t="shared" si="5"/>
        <v>121448843.20999999</v>
      </c>
      <c r="O14" s="9">
        <f t="shared" si="5"/>
        <v>121448843.20999999</v>
      </c>
      <c r="P14" s="9">
        <f t="shared" si="2"/>
        <v>1432186118.5200002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120256234.7434973</v>
      </c>
      <c r="E23" s="17">
        <f t="shared" si="10"/>
        <v>120300364.32017216</v>
      </c>
      <c r="F23" s="17">
        <f t="shared" si="10"/>
        <v>120346700.37568077</v>
      </c>
      <c r="G23" s="17">
        <f t="shared" si="10"/>
        <v>120395353.23396482</v>
      </c>
      <c r="H23" s="17">
        <f t="shared" si="10"/>
        <v>120446438.73516306</v>
      </c>
      <c r="I23" s="17">
        <f t="shared" si="10"/>
        <v>120500078.5114212</v>
      </c>
      <c r="J23" s="17">
        <f t="shared" si="10"/>
        <v>120556400.27649227</v>
      </c>
      <c r="K23" s="17">
        <f t="shared" si="10"/>
        <v>120615538.12981689</v>
      </c>
      <c r="L23" s="17">
        <f t="shared" si="10"/>
        <v>120677632.87580773</v>
      </c>
      <c r="M23" s="17">
        <f t="shared" si="10"/>
        <v>123542832.35909812</v>
      </c>
      <c r="N23" s="17">
        <f t="shared" si="10"/>
        <v>123611291.81655303</v>
      </c>
      <c r="O23" s="17">
        <f t="shared" si="10"/>
        <v>123683174.24688068</v>
      </c>
      <c r="P23" s="17">
        <f t="shared" si="10"/>
        <v>1454932039.6245484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5116653594.2735491</v>
      </c>
      <c r="E24" s="17">
        <f t="shared" si="11"/>
        <v>5150063430.1238346</v>
      </c>
      <c r="F24" s="17">
        <f t="shared" si="11"/>
        <v>5183519602.0296288</v>
      </c>
      <c r="G24" s="17">
        <f t="shared" si="11"/>
        <v>5217024426.7937069</v>
      </c>
      <c r="H24" s="17">
        <f t="shared" si="11"/>
        <v>5250580337.0589828</v>
      </c>
      <c r="I24" s="17">
        <f t="shared" si="11"/>
        <v>5284189887.1005173</v>
      </c>
      <c r="J24" s="17">
        <f t="shared" si="11"/>
        <v>5317855758.9071226</v>
      </c>
      <c r="K24" s="17">
        <f t="shared" si="11"/>
        <v>5351580768.5670528</v>
      </c>
      <c r="L24" s="17">
        <f t="shared" si="11"/>
        <v>5385367872.9729738</v>
      </c>
      <c r="M24" s="17">
        <f t="shared" si="11"/>
        <v>5422020176.8621855</v>
      </c>
      <c r="N24" s="17">
        <f t="shared" si="11"/>
        <v>5458740940.2088518</v>
      </c>
      <c r="O24" s="17">
        <f t="shared" si="11"/>
        <v>5495533585.9858456</v>
      </c>
      <c r="P24" s="17">
        <f t="shared" si="11"/>
        <v>6451329399.1546001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((153720990+25000000+25000000)+200000000)/12</f>
        <v>33643415.833333336</v>
      </c>
      <c r="E28" s="9">
        <f t="shared" si="12"/>
        <v>33643415.833333336</v>
      </c>
      <c r="F28" s="9">
        <f t="shared" si="12"/>
        <v>33643415.833333336</v>
      </c>
      <c r="G28" s="9">
        <f t="shared" si="12"/>
        <v>33643415.833333336</v>
      </c>
      <c r="H28" s="9">
        <f t="shared" si="12"/>
        <v>33643415.833333336</v>
      </c>
      <c r="I28" s="9">
        <f t="shared" si="12"/>
        <v>33643415.833333336</v>
      </c>
      <c r="J28" s="9">
        <f t="shared" si="12"/>
        <v>33643415.833333336</v>
      </c>
      <c r="K28" s="9">
        <f t="shared" si="12"/>
        <v>33643415.833333336</v>
      </c>
      <c r="L28" s="9">
        <f t="shared" si="12"/>
        <v>33643415.833333336</v>
      </c>
      <c r="M28" s="9">
        <f t="shared" si="12"/>
        <v>33643415.833333336</v>
      </c>
      <c r="N28" s="9">
        <f t="shared" si="12"/>
        <v>33643415.833333336</v>
      </c>
      <c r="O28" s="9">
        <f t="shared" si="12"/>
        <v>33643415.833333336</v>
      </c>
      <c r="P28" s="9">
        <f>SUM(D28:O28)</f>
        <v>403720989.99999994</v>
      </c>
    </row>
    <row r="29" spans="2:16" ht="18" customHeight="1" x14ac:dyDescent="0.2">
      <c r="B29" s="14" t="s">
        <v>50</v>
      </c>
      <c r="C29" s="9"/>
      <c r="D29" s="9">
        <f t="shared" ref="D29:O29" si="13">(25000000*12)/12</f>
        <v>25000000</v>
      </c>
      <c r="E29" s="9">
        <f t="shared" si="13"/>
        <v>25000000</v>
      </c>
      <c r="F29" s="9">
        <f t="shared" si="13"/>
        <v>25000000</v>
      </c>
      <c r="G29" s="9">
        <f t="shared" si="13"/>
        <v>25000000</v>
      </c>
      <c r="H29" s="9">
        <f t="shared" si="13"/>
        <v>25000000</v>
      </c>
      <c r="I29" s="9">
        <f t="shared" si="13"/>
        <v>25000000</v>
      </c>
      <c r="J29" s="9">
        <f t="shared" si="13"/>
        <v>25000000</v>
      </c>
      <c r="K29" s="9">
        <f t="shared" si="13"/>
        <v>25000000</v>
      </c>
      <c r="L29" s="9">
        <f t="shared" si="13"/>
        <v>25000000</v>
      </c>
      <c r="M29" s="9">
        <f t="shared" si="13"/>
        <v>25000000</v>
      </c>
      <c r="N29" s="9">
        <f t="shared" si="13"/>
        <v>25000000</v>
      </c>
      <c r="O29" s="9">
        <f t="shared" si="13"/>
        <v>25000000</v>
      </c>
      <c r="P29" s="9">
        <f>SUM(D29:O29)</f>
        <v>300000000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38500000/12</f>
        <v>3208333.3333333335</v>
      </c>
      <c r="E33" s="33">
        <f t="shared" ref="E33:O33" si="15">38500000/12</f>
        <v>3208333.3333333335</v>
      </c>
      <c r="F33" s="33">
        <f t="shared" si="15"/>
        <v>3208333.3333333335</v>
      </c>
      <c r="G33" s="33">
        <f t="shared" si="15"/>
        <v>3208333.3333333335</v>
      </c>
      <c r="H33" s="33">
        <f t="shared" si="15"/>
        <v>3208333.3333333335</v>
      </c>
      <c r="I33" s="33">
        <f t="shared" si="15"/>
        <v>3208333.3333333335</v>
      </c>
      <c r="J33" s="33">
        <f t="shared" si="15"/>
        <v>3208333.3333333335</v>
      </c>
      <c r="K33" s="33">
        <f t="shared" si="15"/>
        <v>3208333.3333333335</v>
      </c>
      <c r="L33" s="33">
        <f t="shared" si="15"/>
        <v>3208333.3333333335</v>
      </c>
      <c r="M33" s="33">
        <f t="shared" si="15"/>
        <v>3208333.3333333335</v>
      </c>
      <c r="N33" s="33">
        <f t="shared" si="15"/>
        <v>3208333.3333333335</v>
      </c>
      <c r="O33" s="33">
        <f t="shared" si="15"/>
        <v>3208333.3333333335</v>
      </c>
      <c r="P33" s="9">
        <f t="shared" si="14"/>
        <v>38500000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 t="shared" ref="D37:O37" si="17">112936920/12</f>
        <v>9411410</v>
      </c>
      <c r="E37" s="33">
        <f t="shared" si="17"/>
        <v>9411410</v>
      </c>
      <c r="F37" s="33">
        <f t="shared" si="17"/>
        <v>9411410</v>
      </c>
      <c r="G37" s="33">
        <f t="shared" si="17"/>
        <v>9411410</v>
      </c>
      <c r="H37" s="33">
        <f t="shared" si="17"/>
        <v>9411410</v>
      </c>
      <c r="I37" s="33">
        <f t="shared" si="17"/>
        <v>9411410</v>
      </c>
      <c r="J37" s="33">
        <f t="shared" si="17"/>
        <v>9411410</v>
      </c>
      <c r="K37" s="33">
        <f t="shared" si="17"/>
        <v>9411410</v>
      </c>
      <c r="L37" s="33">
        <f t="shared" si="17"/>
        <v>9411410</v>
      </c>
      <c r="M37" s="33">
        <f t="shared" si="17"/>
        <v>9411410</v>
      </c>
      <c r="N37" s="33">
        <f t="shared" si="17"/>
        <v>9411410</v>
      </c>
      <c r="O37" s="33">
        <f t="shared" si="17"/>
        <v>9411410</v>
      </c>
      <c r="P37" s="9">
        <f t="shared" si="14"/>
        <v>112936920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1430534.32</v>
      </c>
      <c r="E38" s="9">
        <f t="shared" si="18"/>
        <v>1430534.32</v>
      </c>
      <c r="F38" s="9">
        <f t="shared" si="18"/>
        <v>1430534.32</v>
      </c>
      <c r="G38" s="9">
        <f t="shared" si="18"/>
        <v>1430534.32</v>
      </c>
      <c r="H38" s="9">
        <f t="shared" si="18"/>
        <v>1430534.32</v>
      </c>
      <c r="I38" s="9">
        <f t="shared" si="18"/>
        <v>1430534.32</v>
      </c>
      <c r="J38" s="9">
        <f t="shared" si="18"/>
        <v>1430534.32</v>
      </c>
      <c r="K38" s="9">
        <f t="shared" si="18"/>
        <v>1430534.32</v>
      </c>
      <c r="L38" s="9">
        <f t="shared" si="18"/>
        <v>1430534.32</v>
      </c>
      <c r="M38" s="9">
        <f t="shared" si="18"/>
        <v>1430534.32</v>
      </c>
      <c r="N38" s="9">
        <f t="shared" si="18"/>
        <v>1430534.32</v>
      </c>
      <c r="O38" s="9">
        <f t="shared" si="18"/>
        <v>1430534.32</v>
      </c>
      <c r="P38" s="9">
        <f t="shared" si="14"/>
        <v>17166411.84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>
        <f>64699500/12</f>
        <v>5391625</v>
      </c>
      <c r="E45" s="33">
        <f t="shared" ref="E45:O45" si="25">64699500/12</f>
        <v>5391625</v>
      </c>
      <c r="F45" s="33">
        <f t="shared" si="25"/>
        <v>5391625</v>
      </c>
      <c r="G45" s="33">
        <f t="shared" si="25"/>
        <v>5391625</v>
      </c>
      <c r="H45" s="33">
        <f t="shared" si="25"/>
        <v>5391625</v>
      </c>
      <c r="I45" s="33">
        <f t="shared" si="25"/>
        <v>5391625</v>
      </c>
      <c r="J45" s="33">
        <f t="shared" si="25"/>
        <v>5391625</v>
      </c>
      <c r="K45" s="33">
        <f t="shared" si="25"/>
        <v>5391625</v>
      </c>
      <c r="L45" s="33">
        <f t="shared" si="25"/>
        <v>5391625</v>
      </c>
      <c r="M45" s="33">
        <f t="shared" si="25"/>
        <v>5391625</v>
      </c>
      <c r="N45" s="33">
        <f t="shared" si="25"/>
        <v>5391625</v>
      </c>
      <c r="O45" s="33">
        <f t="shared" si="25"/>
        <v>5391625</v>
      </c>
      <c r="P45" s="9">
        <f t="shared" si="14"/>
        <v>64699500</v>
      </c>
    </row>
    <row r="46" spans="2:16" ht="18" customHeight="1" x14ac:dyDescent="0.2">
      <c r="B46" s="14" t="s">
        <v>62</v>
      </c>
      <c r="C46" s="9"/>
      <c r="D46" s="33">
        <f t="shared" ref="D46:O46" si="26">400000/12</f>
        <v>33333.333333333336</v>
      </c>
      <c r="E46" s="33">
        <f t="shared" si="26"/>
        <v>33333.333333333336</v>
      </c>
      <c r="F46" s="33">
        <f t="shared" si="26"/>
        <v>33333.333333333336</v>
      </c>
      <c r="G46" s="33">
        <f t="shared" si="26"/>
        <v>33333.333333333336</v>
      </c>
      <c r="H46" s="33">
        <f t="shared" si="26"/>
        <v>33333.333333333336</v>
      </c>
      <c r="I46" s="33">
        <f t="shared" si="26"/>
        <v>33333.333333333336</v>
      </c>
      <c r="J46" s="33">
        <f t="shared" si="26"/>
        <v>33333.333333333336</v>
      </c>
      <c r="K46" s="33">
        <f t="shared" si="26"/>
        <v>33333.333333333336</v>
      </c>
      <c r="L46" s="33">
        <f t="shared" si="26"/>
        <v>33333.333333333336</v>
      </c>
      <c r="M46" s="33">
        <f t="shared" si="26"/>
        <v>33333.333333333336</v>
      </c>
      <c r="N46" s="33">
        <f t="shared" si="26"/>
        <v>33333.333333333336</v>
      </c>
      <c r="O46" s="33">
        <f t="shared" si="26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7">1000000/12</f>
        <v>83333.333333333328</v>
      </c>
      <c r="E47" s="33">
        <f t="shared" si="27"/>
        <v>83333.333333333328</v>
      </c>
      <c r="F47" s="33">
        <f t="shared" si="27"/>
        <v>83333.333333333328</v>
      </c>
      <c r="G47" s="33">
        <f t="shared" si="27"/>
        <v>83333.333333333328</v>
      </c>
      <c r="H47" s="33">
        <f t="shared" si="27"/>
        <v>83333.333333333328</v>
      </c>
      <c r="I47" s="33">
        <f t="shared" si="27"/>
        <v>83333.333333333328</v>
      </c>
      <c r="J47" s="33">
        <f t="shared" si="27"/>
        <v>83333.333333333328</v>
      </c>
      <c r="K47" s="33">
        <f t="shared" si="27"/>
        <v>83333.333333333328</v>
      </c>
      <c r="L47" s="33">
        <f t="shared" si="27"/>
        <v>83333.333333333328</v>
      </c>
      <c r="M47" s="33">
        <f t="shared" si="27"/>
        <v>83333.333333333328</v>
      </c>
      <c r="N47" s="33">
        <f t="shared" si="27"/>
        <v>83333.333333333328</v>
      </c>
      <c r="O47" s="33">
        <f t="shared" si="27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8">(39468000+1500000)/12</f>
        <v>3414000</v>
      </c>
      <c r="E48" s="33">
        <f t="shared" si="28"/>
        <v>3414000</v>
      </c>
      <c r="F48" s="33">
        <f t="shared" si="28"/>
        <v>3414000</v>
      </c>
      <c r="G48" s="33">
        <f t="shared" si="28"/>
        <v>3414000</v>
      </c>
      <c r="H48" s="33">
        <f t="shared" si="28"/>
        <v>3414000</v>
      </c>
      <c r="I48" s="33">
        <f t="shared" si="28"/>
        <v>3414000</v>
      </c>
      <c r="J48" s="33">
        <f t="shared" si="28"/>
        <v>3414000</v>
      </c>
      <c r="K48" s="33">
        <f t="shared" si="28"/>
        <v>3414000</v>
      </c>
      <c r="L48" s="33">
        <f t="shared" si="28"/>
        <v>3414000</v>
      </c>
      <c r="M48" s="33">
        <f t="shared" si="28"/>
        <v>3414000</v>
      </c>
      <c r="N48" s="33">
        <f t="shared" si="28"/>
        <v>3414000</v>
      </c>
      <c r="O48" s="33">
        <f t="shared" si="28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>5000000/12</f>
        <v>416666.66666666669</v>
      </c>
      <c r="E49" s="33">
        <f t="shared" ref="E49:O49" si="29">5000000/12</f>
        <v>416666.66666666669</v>
      </c>
      <c r="F49" s="33">
        <f t="shared" si="29"/>
        <v>416666.66666666669</v>
      </c>
      <c r="G49" s="33">
        <f t="shared" si="29"/>
        <v>416666.66666666669</v>
      </c>
      <c r="H49" s="33">
        <f t="shared" si="29"/>
        <v>416666.66666666669</v>
      </c>
      <c r="I49" s="33">
        <f t="shared" si="29"/>
        <v>416666.66666666669</v>
      </c>
      <c r="J49" s="33">
        <f t="shared" si="29"/>
        <v>416666.66666666669</v>
      </c>
      <c r="K49" s="33">
        <f t="shared" si="29"/>
        <v>416666.66666666669</v>
      </c>
      <c r="L49" s="33">
        <f t="shared" si="29"/>
        <v>416666.66666666669</v>
      </c>
      <c r="M49" s="33">
        <f t="shared" si="29"/>
        <v>416666.66666666669</v>
      </c>
      <c r="N49" s="33">
        <f t="shared" si="29"/>
        <v>416666.66666666669</v>
      </c>
      <c r="O49" s="33">
        <f t="shared" si="29"/>
        <v>416666.66666666669</v>
      </c>
      <c r="P49" s="9">
        <f t="shared" si="14"/>
        <v>5000000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(('2040'!P23-('2040'!P59-'2040'!P45))*0.1)/12</f>
        <v>3974543.3165536555</v>
      </c>
      <c r="E53" s="33">
        <f>(('2040'!P23-('2040'!P59-'2040'!P45))*0.1)/12</f>
        <v>3974543.3165536555</v>
      </c>
      <c r="F53" s="33">
        <f>(('2040'!P23-('2040'!P59-'2040'!P45))*0.1)/12</f>
        <v>3974543.3165536555</v>
      </c>
      <c r="G53" s="33">
        <f>(('2040'!P23-('2040'!P59-'2040'!P45))*0.1)/12</f>
        <v>3974543.3165536555</v>
      </c>
      <c r="H53" s="33">
        <f>(('2040'!P23-('2040'!P59-'2040'!P45))*0.1)/12</f>
        <v>3974543.3165536555</v>
      </c>
      <c r="I53" s="33">
        <f>(('2040'!P23-('2040'!P59-'2040'!P45))*0.1)/12</f>
        <v>3974543.3165536555</v>
      </c>
      <c r="J53" s="33">
        <f>(('2040'!P23-('2040'!P59-'2040'!P45))*0.1)/12</f>
        <v>3974543.3165536555</v>
      </c>
      <c r="K53" s="33">
        <f>(('2040'!P23-('2040'!P59-'2040'!P45))*0.1)/12</f>
        <v>3974543.3165536555</v>
      </c>
      <c r="L53" s="33">
        <f>(('2040'!P23-('2040'!P59-'2040'!P45))*0.1)/12</f>
        <v>3974543.3165536555</v>
      </c>
      <c r="M53" s="33">
        <f>(('2040'!P23-('2040'!P59-'2040'!P45))*0.1)/12</f>
        <v>3974543.3165536555</v>
      </c>
      <c r="N53" s="33">
        <f>(('2040'!P23-('2040'!P59-'2040'!P45))*0.1)/12</f>
        <v>3974543.3165536555</v>
      </c>
      <c r="O53" s="33">
        <f>(('2040'!P23-('2040'!P59-'2040'!P45))*0.1)/12</f>
        <v>3974543.3165536555</v>
      </c>
      <c r="P53" s="9">
        <f t="shared" si="14"/>
        <v>47694519.798643857</v>
      </c>
    </row>
    <row r="54" spans="2:16" ht="18" customHeight="1" x14ac:dyDescent="0.2">
      <c r="B54" s="14" t="s">
        <v>72</v>
      </c>
      <c r="C54" s="9"/>
      <c r="D54" s="33">
        <f t="shared" ref="D54:O54" si="30">400000/12</f>
        <v>33333.333333333336</v>
      </c>
      <c r="E54" s="33">
        <f t="shared" si="30"/>
        <v>33333.333333333336</v>
      </c>
      <c r="F54" s="33">
        <f t="shared" si="30"/>
        <v>33333.333333333336</v>
      </c>
      <c r="G54" s="33">
        <f t="shared" si="30"/>
        <v>33333.333333333336</v>
      </c>
      <c r="H54" s="33">
        <f t="shared" si="30"/>
        <v>33333.333333333336</v>
      </c>
      <c r="I54" s="33">
        <f t="shared" si="30"/>
        <v>33333.333333333336</v>
      </c>
      <c r="J54" s="33">
        <f t="shared" si="30"/>
        <v>33333.333333333336</v>
      </c>
      <c r="K54" s="33">
        <f t="shared" si="30"/>
        <v>33333.333333333336</v>
      </c>
      <c r="L54" s="33">
        <f t="shared" si="30"/>
        <v>33333.333333333336</v>
      </c>
      <c r="M54" s="33">
        <f t="shared" si="30"/>
        <v>33333.333333333336</v>
      </c>
      <c r="N54" s="33">
        <f t="shared" si="30"/>
        <v>33333.333333333336</v>
      </c>
      <c r="O54" s="33">
        <f t="shared" si="30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31">2000000/12</f>
        <v>166666.66666666666</v>
      </c>
      <c r="E55" s="33">
        <f t="shared" si="31"/>
        <v>166666.66666666666</v>
      </c>
      <c r="F55" s="33">
        <f t="shared" si="31"/>
        <v>166666.66666666666</v>
      </c>
      <c r="G55" s="33">
        <f t="shared" si="31"/>
        <v>166666.66666666666</v>
      </c>
      <c r="H55" s="33">
        <f t="shared" si="31"/>
        <v>166666.66666666666</v>
      </c>
      <c r="I55" s="33">
        <f t="shared" si="31"/>
        <v>166666.66666666666</v>
      </c>
      <c r="J55" s="33">
        <f t="shared" si="31"/>
        <v>166666.66666666666</v>
      </c>
      <c r="K55" s="33">
        <f t="shared" si="31"/>
        <v>166666.66666666666</v>
      </c>
      <c r="L55" s="33">
        <f t="shared" si="31"/>
        <v>166666.66666666666</v>
      </c>
      <c r="M55" s="33">
        <f t="shared" si="31"/>
        <v>166666.66666666666</v>
      </c>
      <c r="N55" s="33">
        <f t="shared" si="31"/>
        <v>166666.66666666666</v>
      </c>
      <c r="O55" s="33">
        <f t="shared" si="31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2">SUM(C27:C58)</f>
        <v>0</v>
      </c>
      <c r="D59" s="17">
        <f t="shared" si="32"/>
        <v>86890528.469886988</v>
      </c>
      <c r="E59" s="17">
        <f t="shared" si="32"/>
        <v>86890528.469886988</v>
      </c>
      <c r="F59" s="17">
        <f t="shared" si="32"/>
        <v>86890528.469886988</v>
      </c>
      <c r="G59" s="17">
        <f t="shared" si="32"/>
        <v>86890528.469886988</v>
      </c>
      <c r="H59" s="17">
        <f t="shared" si="32"/>
        <v>86890528.469886988</v>
      </c>
      <c r="I59" s="17">
        <f t="shared" si="32"/>
        <v>86890528.469886988</v>
      </c>
      <c r="J59" s="17">
        <f t="shared" si="32"/>
        <v>86890528.469886988</v>
      </c>
      <c r="K59" s="17">
        <f t="shared" si="32"/>
        <v>86890528.469886988</v>
      </c>
      <c r="L59" s="17">
        <f t="shared" si="32"/>
        <v>86890528.469886988</v>
      </c>
      <c r="M59" s="17">
        <f t="shared" si="32"/>
        <v>86890528.469886988</v>
      </c>
      <c r="N59" s="17">
        <f t="shared" si="32"/>
        <v>86890528.469886988</v>
      </c>
      <c r="O59" s="17">
        <f t="shared" si="32"/>
        <v>86890528.469886988</v>
      </c>
      <c r="P59" s="17">
        <f t="shared" si="32"/>
        <v>1042686341.6386439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33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3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3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3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20612284.899295229</v>
      </c>
      <c r="P64" s="9">
        <f t="shared" si="33"/>
        <v>20612284.899295229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4">SUM(D59:D64)</f>
        <v>86890528.469886988</v>
      </c>
      <c r="E65" s="17">
        <f t="shared" si="34"/>
        <v>86890528.469886988</v>
      </c>
      <c r="F65" s="17">
        <f t="shared" si="34"/>
        <v>86890528.469886988</v>
      </c>
      <c r="G65" s="17">
        <f t="shared" si="34"/>
        <v>86890528.469886988</v>
      </c>
      <c r="H65" s="17">
        <f t="shared" si="34"/>
        <v>86890528.469886988</v>
      </c>
      <c r="I65" s="17">
        <f t="shared" si="34"/>
        <v>86890528.469886988</v>
      </c>
      <c r="J65" s="17">
        <f t="shared" si="34"/>
        <v>86890528.469886988</v>
      </c>
      <c r="K65" s="17">
        <f t="shared" si="34"/>
        <v>86890528.469886988</v>
      </c>
      <c r="L65" s="17">
        <f t="shared" si="34"/>
        <v>86890528.469886988</v>
      </c>
      <c r="M65" s="17">
        <f t="shared" si="34"/>
        <v>86890528.469886988</v>
      </c>
      <c r="N65" s="17">
        <f t="shared" si="34"/>
        <v>86890528.469886988</v>
      </c>
      <c r="O65" s="17">
        <f t="shared" si="34"/>
        <v>107502813.36918221</v>
      </c>
      <c r="P65" s="17">
        <f t="shared" si="34"/>
        <v>1063298626.5379391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5">(C24-C65)</f>
        <v>0</v>
      </c>
      <c r="D66" s="17">
        <f t="shared" si="35"/>
        <v>5029763065.8036623</v>
      </c>
      <c r="E66" s="17">
        <f t="shared" si="35"/>
        <v>5063172901.6539478</v>
      </c>
      <c r="F66" s="17">
        <f t="shared" si="35"/>
        <v>5096629073.559742</v>
      </c>
      <c r="G66" s="17">
        <f t="shared" si="35"/>
        <v>5130133898.3238201</v>
      </c>
      <c r="H66" s="17">
        <f t="shared" si="35"/>
        <v>5163689808.5890961</v>
      </c>
      <c r="I66" s="17">
        <f t="shared" si="35"/>
        <v>5197299358.6306305</v>
      </c>
      <c r="J66" s="17">
        <f t="shared" si="35"/>
        <v>5230965230.4372358</v>
      </c>
      <c r="K66" s="17">
        <f t="shared" si="35"/>
        <v>5264690240.0971661</v>
      </c>
      <c r="L66" s="17">
        <f t="shared" si="35"/>
        <v>5298477344.503087</v>
      </c>
      <c r="M66" s="17">
        <f t="shared" si="35"/>
        <v>5335129648.3922987</v>
      </c>
      <c r="N66" s="17">
        <f t="shared" si="35"/>
        <v>5371850411.738965</v>
      </c>
      <c r="O66" s="17">
        <f t="shared" si="35"/>
        <v>5388030772.616663</v>
      </c>
      <c r="P66" s="17">
        <f t="shared" si="35"/>
        <v>5388030772.6166611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Rf74sI/FeYSzxJjVyF3QpwqF8KWytNChlOV1vzDP/7SwelOEjK4HpAv+VC8JxMxASNxwBOiR4+UcN7gLtijIsg==" saltValue="T9f8WCQKDYIeNHk1oII3ZQ==" spinCount="100000" sheet="1" objects="1" scenarios="1"/>
  <pageMargins left="0" right="0" top="0.5" bottom="0.25" header="0" footer="0"/>
  <pageSetup scale="45" fitToWidth="0" orientation="landscape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84B77-C501-471A-8470-70A963AFAF69}">
  <sheetPr>
    <tabColor indexed="44"/>
    <pageSetUpPr fitToPage="1"/>
  </sheetPr>
  <dimension ref="B1:S74"/>
  <sheetViews>
    <sheetView showGridLines="0" zoomScale="90" zoomScaleNormal="90" workbookViewId="0">
      <pane ySplit="4" topLeftCell="A5" activePane="bottomLeft" state="frozen"/>
      <selection pane="bottomLeft" activeCell="C9" sqref="C9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51867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51867</v>
      </c>
      <c r="E4" s="30">
        <f>DATE(YEAR(D4),MONTH(D4)+1,1)</f>
        <v>51898</v>
      </c>
      <c r="F4" s="30">
        <f t="shared" ref="F4:O4" si="0">DATE(YEAR(E4),MONTH(E4)+1,1)</f>
        <v>51926</v>
      </c>
      <c r="G4" s="30">
        <f t="shared" si="0"/>
        <v>51957</v>
      </c>
      <c r="H4" s="30">
        <f t="shared" si="0"/>
        <v>51987</v>
      </c>
      <c r="I4" s="30">
        <f t="shared" si="0"/>
        <v>52018</v>
      </c>
      <c r="J4" s="30">
        <f t="shared" si="0"/>
        <v>52048</v>
      </c>
      <c r="K4" s="30">
        <f t="shared" si="0"/>
        <v>52079</v>
      </c>
      <c r="L4" s="30">
        <f t="shared" si="0"/>
        <v>52110</v>
      </c>
      <c r="M4" s="30">
        <f t="shared" si="0"/>
        <v>52140</v>
      </c>
      <c r="N4" s="30">
        <f t="shared" si="0"/>
        <v>52171</v>
      </c>
      <c r="O4" s="30">
        <f t="shared" si="0"/>
        <v>52201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'2041'!P66</f>
        <v>5388030772.6166611</v>
      </c>
      <c r="E5" s="9">
        <f t="shared" ref="E5:O5" si="1">D66</f>
        <v>5421396478.890275</v>
      </c>
      <c r="F5" s="9">
        <f t="shared" si="1"/>
        <v>5454806314.7405643</v>
      </c>
      <c r="G5" s="9">
        <f t="shared" si="1"/>
        <v>5488262486.6463623</v>
      </c>
      <c r="H5" s="9">
        <f t="shared" si="1"/>
        <v>5521767311.4104443</v>
      </c>
      <c r="I5" s="9">
        <f t="shared" si="1"/>
        <v>5555323221.675724</v>
      </c>
      <c r="J5" s="9">
        <f t="shared" si="1"/>
        <v>5588932771.7172623</v>
      </c>
      <c r="K5" s="9">
        <f t="shared" si="1"/>
        <v>5622598643.5238714</v>
      </c>
      <c r="L5" s="9">
        <f t="shared" si="1"/>
        <v>5656323653.1838055</v>
      </c>
      <c r="M5" s="9">
        <f t="shared" si="1"/>
        <v>5690110757.5897303</v>
      </c>
      <c r="N5" s="9">
        <f t="shared" si="1"/>
        <v>5726763061.4789457</v>
      </c>
      <c r="O5" s="9">
        <f t="shared" si="1"/>
        <v>5763483824.8256159</v>
      </c>
      <c r="P5" s="9">
        <f>D5</f>
        <v>5388030772.6166611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(116248843.21/4)+(116248843.21/4)+(116248843.21/4)+(116248843.21/4)</f>
        <v>116248843.20999999</v>
      </c>
      <c r="E9" s="9">
        <f t="shared" si="3"/>
        <v>116248843.20999999</v>
      </c>
      <c r="F9" s="9">
        <f t="shared" si="3"/>
        <v>116248843.20999999</v>
      </c>
      <c r="G9" s="9">
        <f t="shared" si="3"/>
        <v>116248843.20999999</v>
      </c>
      <c r="H9" s="9">
        <f t="shared" si="3"/>
        <v>116248843.20999999</v>
      </c>
      <c r="I9" s="9">
        <f t="shared" si="3"/>
        <v>116248843.20999999</v>
      </c>
      <c r="J9" s="9">
        <f t="shared" si="3"/>
        <v>116248843.20999999</v>
      </c>
      <c r="K9" s="9">
        <f t="shared" si="3"/>
        <v>116248843.20999999</v>
      </c>
      <c r="L9" s="9">
        <f t="shared" si="3"/>
        <v>116248843.20999999</v>
      </c>
      <c r="M9" s="9">
        <f t="shared" si="3"/>
        <v>116248843.20999999</v>
      </c>
      <c r="N9" s="9">
        <f t="shared" si="3"/>
        <v>116248843.20999999</v>
      </c>
      <c r="O9" s="9">
        <f t="shared" si="3"/>
        <v>116248843.20999999</v>
      </c>
      <c r="P9" s="9">
        <f t="shared" si="2"/>
        <v>1394986118.5200002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118648843.20999999</v>
      </c>
      <c r="E14" s="9">
        <f t="shared" si="5"/>
        <v>118648843.20999999</v>
      </c>
      <c r="F14" s="9">
        <f t="shared" si="5"/>
        <v>118648843.20999999</v>
      </c>
      <c r="G14" s="9">
        <f t="shared" si="5"/>
        <v>118648843.20999999</v>
      </c>
      <c r="H14" s="9">
        <f t="shared" si="5"/>
        <v>118648843.20999999</v>
      </c>
      <c r="I14" s="9">
        <f t="shared" si="5"/>
        <v>118648843.20999999</v>
      </c>
      <c r="J14" s="9">
        <f t="shared" si="5"/>
        <v>118648843.20999999</v>
      </c>
      <c r="K14" s="9">
        <f t="shared" si="5"/>
        <v>118648843.20999999</v>
      </c>
      <c r="L14" s="9">
        <f t="shared" si="5"/>
        <v>118648843.20999999</v>
      </c>
      <c r="M14" s="9">
        <f t="shared" si="5"/>
        <v>121448843.20999999</v>
      </c>
      <c r="N14" s="9">
        <f t="shared" si="5"/>
        <v>121448843.20999999</v>
      </c>
      <c r="O14" s="9">
        <f t="shared" si="5"/>
        <v>121448843.20999999</v>
      </c>
      <c r="P14" s="9">
        <f t="shared" si="2"/>
        <v>1432186118.5200002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120256234.7434973</v>
      </c>
      <c r="E23" s="17">
        <f t="shared" si="10"/>
        <v>120300364.32017216</v>
      </c>
      <c r="F23" s="17">
        <f t="shared" si="10"/>
        <v>120346700.37568077</v>
      </c>
      <c r="G23" s="17">
        <f t="shared" si="10"/>
        <v>120395353.23396482</v>
      </c>
      <c r="H23" s="17">
        <f t="shared" si="10"/>
        <v>120446438.73516306</v>
      </c>
      <c r="I23" s="17">
        <f t="shared" si="10"/>
        <v>120500078.5114212</v>
      </c>
      <c r="J23" s="17">
        <f t="shared" si="10"/>
        <v>120556400.27649227</v>
      </c>
      <c r="K23" s="17">
        <f t="shared" si="10"/>
        <v>120615538.12981689</v>
      </c>
      <c r="L23" s="17">
        <f t="shared" si="10"/>
        <v>120677632.87580773</v>
      </c>
      <c r="M23" s="17">
        <f t="shared" si="10"/>
        <v>123542832.35909812</v>
      </c>
      <c r="N23" s="17">
        <f t="shared" si="10"/>
        <v>123611291.81655303</v>
      </c>
      <c r="O23" s="17">
        <f t="shared" si="10"/>
        <v>123683174.24688068</v>
      </c>
      <c r="P23" s="17">
        <f t="shared" si="10"/>
        <v>1454932039.6245484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5508287007.360158</v>
      </c>
      <c r="E24" s="17">
        <f t="shared" si="11"/>
        <v>5541696843.2104473</v>
      </c>
      <c r="F24" s="17">
        <f t="shared" si="11"/>
        <v>5575153015.1162453</v>
      </c>
      <c r="G24" s="17">
        <f t="shared" si="11"/>
        <v>5608657839.8803272</v>
      </c>
      <c r="H24" s="17">
        <f t="shared" si="11"/>
        <v>5642213750.145607</v>
      </c>
      <c r="I24" s="17">
        <f t="shared" si="11"/>
        <v>5675823300.1871452</v>
      </c>
      <c r="J24" s="17">
        <f t="shared" si="11"/>
        <v>5709489171.9937544</v>
      </c>
      <c r="K24" s="17">
        <f t="shared" si="11"/>
        <v>5743214181.6536884</v>
      </c>
      <c r="L24" s="17">
        <f t="shared" si="11"/>
        <v>5777001286.0596132</v>
      </c>
      <c r="M24" s="17">
        <f t="shared" si="11"/>
        <v>5813653589.9488287</v>
      </c>
      <c r="N24" s="17">
        <f t="shared" si="11"/>
        <v>5850374353.2954988</v>
      </c>
      <c r="O24" s="17">
        <f t="shared" si="11"/>
        <v>5887166999.0724964</v>
      </c>
      <c r="P24" s="17">
        <f t="shared" si="11"/>
        <v>6842962812.241209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((153720990+25000000+25000000)+200000000)/12</f>
        <v>33643415.833333336</v>
      </c>
      <c r="E28" s="9">
        <f t="shared" si="12"/>
        <v>33643415.833333336</v>
      </c>
      <c r="F28" s="9">
        <f t="shared" si="12"/>
        <v>33643415.833333336</v>
      </c>
      <c r="G28" s="9">
        <f t="shared" si="12"/>
        <v>33643415.833333336</v>
      </c>
      <c r="H28" s="9">
        <f t="shared" si="12"/>
        <v>33643415.833333336</v>
      </c>
      <c r="I28" s="9">
        <f t="shared" si="12"/>
        <v>33643415.833333336</v>
      </c>
      <c r="J28" s="9">
        <f t="shared" si="12"/>
        <v>33643415.833333336</v>
      </c>
      <c r="K28" s="9">
        <f t="shared" si="12"/>
        <v>33643415.833333336</v>
      </c>
      <c r="L28" s="9">
        <f t="shared" si="12"/>
        <v>33643415.833333336</v>
      </c>
      <c r="M28" s="9">
        <f t="shared" si="12"/>
        <v>33643415.833333336</v>
      </c>
      <c r="N28" s="9">
        <f t="shared" si="12"/>
        <v>33643415.833333336</v>
      </c>
      <c r="O28" s="9">
        <f t="shared" si="12"/>
        <v>33643415.833333336</v>
      </c>
      <c r="P28" s="9">
        <f>SUM(D28:O28)</f>
        <v>403720989.99999994</v>
      </c>
    </row>
    <row r="29" spans="2:16" ht="18" customHeight="1" x14ac:dyDescent="0.2">
      <c r="B29" s="14" t="s">
        <v>50</v>
      </c>
      <c r="C29" s="9"/>
      <c r="D29" s="9">
        <f t="shared" ref="D29:O29" si="13">(25000000*12)/12</f>
        <v>25000000</v>
      </c>
      <c r="E29" s="9">
        <f t="shared" si="13"/>
        <v>25000000</v>
      </c>
      <c r="F29" s="9">
        <f t="shared" si="13"/>
        <v>25000000</v>
      </c>
      <c r="G29" s="9">
        <f t="shared" si="13"/>
        <v>25000000</v>
      </c>
      <c r="H29" s="9">
        <f t="shared" si="13"/>
        <v>25000000</v>
      </c>
      <c r="I29" s="9">
        <f t="shared" si="13"/>
        <v>25000000</v>
      </c>
      <c r="J29" s="9">
        <f t="shared" si="13"/>
        <v>25000000</v>
      </c>
      <c r="K29" s="9">
        <f t="shared" si="13"/>
        <v>25000000</v>
      </c>
      <c r="L29" s="9">
        <f t="shared" si="13"/>
        <v>25000000</v>
      </c>
      <c r="M29" s="9">
        <f t="shared" si="13"/>
        <v>25000000</v>
      </c>
      <c r="N29" s="9">
        <f t="shared" si="13"/>
        <v>25000000</v>
      </c>
      <c r="O29" s="9">
        <f t="shared" si="13"/>
        <v>25000000</v>
      </c>
      <c r="P29" s="9">
        <f>SUM(D29:O29)</f>
        <v>300000000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38500000/12</f>
        <v>3208333.3333333335</v>
      </c>
      <c r="E33" s="33">
        <f t="shared" ref="E33:O33" si="15">38500000/12</f>
        <v>3208333.3333333335</v>
      </c>
      <c r="F33" s="33">
        <f t="shared" si="15"/>
        <v>3208333.3333333335</v>
      </c>
      <c r="G33" s="33">
        <f t="shared" si="15"/>
        <v>3208333.3333333335</v>
      </c>
      <c r="H33" s="33">
        <f t="shared" si="15"/>
        <v>3208333.3333333335</v>
      </c>
      <c r="I33" s="33">
        <f t="shared" si="15"/>
        <v>3208333.3333333335</v>
      </c>
      <c r="J33" s="33">
        <f t="shared" si="15"/>
        <v>3208333.3333333335</v>
      </c>
      <c r="K33" s="33">
        <f t="shared" si="15"/>
        <v>3208333.3333333335</v>
      </c>
      <c r="L33" s="33">
        <f t="shared" si="15"/>
        <v>3208333.3333333335</v>
      </c>
      <c r="M33" s="33">
        <f t="shared" si="15"/>
        <v>3208333.3333333335</v>
      </c>
      <c r="N33" s="33">
        <f t="shared" si="15"/>
        <v>3208333.3333333335</v>
      </c>
      <c r="O33" s="33">
        <f t="shared" si="15"/>
        <v>3208333.3333333335</v>
      </c>
      <c r="P33" s="9">
        <f t="shared" si="14"/>
        <v>38500000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 t="shared" ref="D37:O37" si="17">112936920/12</f>
        <v>9411410</v>
      </c>
      <c r="E37" s="33">
        <f t="shared" si="17"/>
        <v>9411410</v>
      </c>
      <c r="F37" s="33">
        <f t="shared" si="17"/>
        <v>9411410</v>
      </c>
      <c r="G37" s="33">
        <f t="shared" si="17"/>
        <v>9411410</v>
      </c>
      <c r="H37" s="33">
        <f t="shared" si="17"/>
        <v>9411410</v>
      </c>
      <c r="I37" s="33">
        <f t="shared" si="17"/>
        <v>9411410</v>
      </c>
      <c r="J37" s="33">
        <f t="shared" si="17"/>
        <v>9411410</v>
      </c>
      <c r="K37" s="33">
        <f t="shared" si="17"/>
        <v>9411410</v>
      </c>
      <c r="L37" s="33">
        <f t="shared" si="17"/>
        <v>9411410</v>
      </c>
      <c r="M37" s="33">
        <f t="shared" si="17"/>
        <v>9411410</v>
      </c>
      <c r="N37" s="33">
        <f t="shared" si="17"/>
        <v>9411410</v>
      </c>
      <c r="O37" s="33">
        <f t="shared" si="17"/>
        <v>9411410</v>
      </c>
      <c r="P37" s="9">
        <f t="shared" si="14"/>
        <v>112936920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1430534.32</v>
      </c>
      <c r="E38" s="9">
        <f t="shared" si="18"/>
        <v>1430534.32</v>
      </c>
      <c r="F38" s="9">
        <f t="shared" si="18"/>
        <v>1430534.32</v>
      </c>
      <c r="G38" s="9">
        <f t="shared" si="18"/>
        <v>1430534.32</v>
      </c>
      <c r="H38" s="9">
        <f t="shared" si="18"/>
        <v>1430534.32</v>
      </c>
      <c r="I38" s="9">
        <f t="shared" si="18"/>
        <v>1430534.32</v>
      </c>
      <c r="J38" s="9">
        <f t="shared" si="18"/>
        <v>1430534.32</v>
      </c>
      <c r="K38" s="9">
        <f t="shared" si="18"/>
        <v>1430534.32</v>
      </c>
      <c r="L38" s="9">
        <f t="shared" si="18"/>
        <v>1430534.32</v>
      </c>
      <c r="M38" s="9">
        <f t="shared" si="18"/>
        <v>1430534.32</v>
      </c>
      <c r="N38" s="9">
        <f t="shared" si="18"/>
        <v>1430534.32</v>
      </c>
      <c r="O38" s="9">
        <f t="shared" si="18"/>
        <v>1430534.32</v>
      </c>
      <c r="P38" s="9">
        <f t="shared" si="14"/>
        <v>17166411.84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>
        <f>64699500/12</f>
        <v>5391625</v>
      </c>
      <c r="E45" s="33">
        <f t="shared" ref="E45:O45" si="25">64699500/12</f>
        <v>5391625</v>
      </c>
      <c r="F45" s="33">
        <f t="shared" si="25"/>
        <v>5391625</v>
      </c>
      <c r="G45" s="33">
        <f t="shared" si="25"/>
        <v>5391625</v>
      </c>
      <c r="H45" s="33">
        <f t="shared" si="25"/>
        <v>5391625</v>
      </c>
      <c r="I45" s="33">
        <f t="shared" si="25"/>
        <v>5391625</v>
      </c>
      <c r="J45" s="33">
        <f t="shared" si="25"/>
        <v>5391625</v>
      </c>
      <c r="K45" s="33">
        <f t="shared" si="25"/>
        <v>5391625</v>
      </c>
      <c r="L45" s="33">
        <f t="shared" si="25"/>
        <v>5391625</v>
      </c>
      <c r="M45" s="33">
        <f t="shared" si="25"/>
        <v>5391625</v>
      </c>
      <c r="N45" s="33">
        <f t="shared" si="25"/>
        <v>5391625</v>
      </c>
      <c r="O45" s="33">
        <f t="shared" si="25"/>
        <v>5391625</v>
      </c>
      <c r="P45" s="9">
        <f t="shared" si="14"/>
        <v>64699500</v>
      </c>
    </row>
    <row r="46" spans="2:16" ht="18" customHeight="1" x14ac:dyDescent="0.2">
      <c r="B46" s="14" t="s">
        <v>62</v>
      </c>
      <c r="C46" s="9"/>
      <c r="D46" s="33">
        <f t="shared" ref="D46:O46" si="26">400000/12</f>
        <v>33333.333333333336</v>
      </c>
      <c r="E46" s="33">
        <f t="shared" si="26"/>
        <v>33333.333333333336</v>
      </c>
      <c r="F46" s="33">
        <f t="shared" si="26"/>
        <v>33333.333333333336</v>
      </c>
      <c r="G46" s="33">
        <f t="shared" si="26"/>
        <v>33333.333333333336</v>
      </c>
      <c r="H46" s="33">
        <f t="shared" si="26"/>
        <v>33333.333333333336</v>
      </c>
      <c r="I46" s="33">
        <f t="shared" si="26"/>
        <v>33333.333333333336</v>
      </c>
      <c r="J46" s="33">
        <f t="shared" si="26"/>
        <v>33333.333333333336</v>
      </c>
      <c r="K46" s="33">
        <f t="shared" si="26"/>
        <v>33333.333333333336</v>
      </c>
      <c r="L46" s="33">
        <f t="shared" si="26"/>
        <v>33333.333333333336</v>
      </c>
      <c r="M46" s="33">
        <f t="shared" si="26"/>
        <v>33333.333333333336</v>
      </c>
      <c r="N46" s="33">
        <f t="shared" si="26"/>
        <v>33333.333333333336</v>
      </c>
      <c r="O46" s="33">
        <f t="shared" si="26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7">1000000/12</f>
        <v>83333.333333333328</v>
      </c>
      <c r="E47" s="33">
        <f t="shared" si="27"/>
        <v>83333.333333333328</v>
      </c>
      <c r="F47" s="33">
        <f t="shared" si="27"/>
        <v>83333.333333333328</v>
      </c>
      <c r="G47" s="33">
        <f t="shared" si="27"/>
        <v>83333.333333333328</v>
      </c>
      <c r="H47" s="33">
        <f t="shared" si="27"/>
        <v>83333.333333333328</v>
      </c>
      <c r="I47" s="33">
        <f t="shared" si="27"/>
        <v>83333.333333333328</v>
      </c>
      <c r="J47" s="33">
        <f t="shared" si="27"/>
        <v>83333.333333333328</v>
      </c>
      <c r="K47" s="33">
        <f t="shared" si="27"/>
        <v>83333.333333333328</v>
      </c>
      <c r="L47" s="33">
        <f t="shared" si="27"/>
        <v>83333.333333333328</v>
      </c>
      <c r="M47" s="33">
        <f t="shared" si="27"/>
        <v>83333.333333333328</v>
      </c>
      <c r="N47" s="33">
        <f t="shared" si="27"/>
        <v>83333.333333333328</v>
      </c>
      <c r="O47" s="33">
        <f t="shared" si="27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8">(39468000+1500000)/12</f>
        <v>3414000</v>
      </c>
      <c r="E48" s="33">
        <f t="shared" si="28"/>
        <v>3414000</v>
      </c>
      <c r="F48" s="33">
        <f t="shared" si="28"/>
        <v>3414000</v>
      </c>
      <c r="G48" s="33">
        <f t="shared" si="28"/>
        <v>3414000</v>
      </c>
      <c r="H48" s="33">
        <f t="shared" si="28"/>
        <v>3414000</v>
      </c>
      <c r="I48" s="33">
        <f t="shared" si="28"/>
        <v>3414000</v>
      </c>
      <c r="J48" s="33">
        <f t="shared" si="28"/>
        <v>3414000</v>
      </c>
      <c r="K48" s="33">
        <f t="shared" si="28"/>
        <v>3414000</v>
      </c>
      <c r="L48" s="33">
        <f t="shared" si="28"/>
        <v>3414000</v>
      </c>
      <c r="M48" s="33">
        <f t="shared" si="28"/>
        <v>3414000</v>
      </c>
      <c r="N48" s="33">
        <f t="shared" si="28"/>
        <v>3414000</v>
      </c>
      <c r="O48" s="33">
        <f t="shared" si="28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>5000000/12</f>
        <v>416666.66666666669</v>
      </c>
      <c r="E49" s="33">
        <f t="shared" ref="E49:O49" si="29">5000000/12</f>
        <v>416666.66666666669</v>
      </c>
      <c r="F49" s="33">
        <f t="shared" si="29"/>
        <v>416666.66666666669</v>
      </c>
      <c r="G49" s="33">
        <f t="shared" si="29"/>
        <v>416666.66666666669</v>
      </c>
      <c r="H49" s="33">
        <f t="shared" si="29"/>
        <v>416666.66666666669</v>
      </c>
      <c r="I49" s="33">
        <f t="shared" si="29"/>
        <v>416666.66666666669</v>
      </c>
      <c r="J49" s="33">
        <f t="shared" si="29"/>
        <v>416666.66666666669</v>
      </c>
      <c r="K49" s="33">
        <f t="shared" si="29"/>
        <v>416666.66666666669</v>
      </c>
      <c r="L49" s="33">
        <f t="shared" si="29"/>
        <v>416666.66666666669</v>
      </c>
      <c r="M49" s="33">
        <f t="shared" si="29"/>
        <v>416666.66666666669</v>
      </c>
      <c r="N49" s="33">
        <f t="shared" si="29"/>
        <v>416666.66666666669</v>
      </c>
      <c r="O49" s="33">
        <f t="shared" si="29"/>
        <v>416666.66666666669</v>
      </c>
      <c r="P49" s="9">
        <f t="shared" si="14"/>
        <v>5000000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(('2041'!P23-('2041'!P59-'2041'!P45))*0.1)/12</f>
        <v>3974543.3165492048</v>
      </c>
      <c r="E53" s="33">
        <f>(('2041'!P23-('2041'!P59-'2041'!P45))*0.1)/12</f>
        <v>3974543.3165492048</v>
      </c>
      <c r="F53" s="33">
        <f>(('2041'!P23-('2041'!P59-'2041'!P45))*0.1)/12</f>
        <v>3974543.3165492048</v>
      </c>
      <c r="G53" s="33">
        <f>(('2041'!P23-('2041'!P59-'2041'!P45))*0.1)/12</f>
        <v>3974543.3165492048</v>
      </c>
      <c r="H53" s="33">
        <f>(('2041'!P23-('2041'!P59-'2041'!P45))*0.1)/12</f>
        <v>3974543.3165492048</v>
      </c>
      <c r="I53" s="33">
        <f>(('2041'!P23-('2041'!P59-'2041'!P45))*0.1)/12</f>
        <v>3974543.3165492048</v>
      </c>
      <c r="J53" s="33">
        <f>(('2041'!P23-('2041'!P59-'2041'!P45))*0.1)/12</f>
        <v>3974543.3165492048</v>
      </c>
      <c r="K53" s="33">
        <f>(('2041'!P23-('2041'!P59-'2041'!P45))*0.1)/12</f>
        <v>3974543.3165492048</v>
      </c>
      <c r="L53" s="33">
        <f>(('2041'!P23-('2041'!P59-'2041'!P45))*0.1)/12</f>
        <v>3974543.3165492048</v>
      </c>
      <c r="M53" s="33">
        <f>(('2041'!P23-('2041'!P59-'2041'!P45))*0.1)/12</f>
        <v>3974543.3165492048</v>
      </c>
      <c r="N53" s="33">
        <f>(('2041'!P23-('2041'!P59-'2041'!P45))*0.1)/12</f>
        <v>3974543.3165492048</v>
      </c>
      <c r="O53" s="33">
        <f>(('2041'!P23-('2041'!P59-'2041'!P45))*0.1)/12</f>
        <v>3974543.3165492048</v>
      </c>
      <c r="P53" s="9">
        <f t="shared" si="14"/>
        <v>47694519.798590459</v>
      </c>
    </row>
    <row r="54" spans="2:16" ht="18" customHeight="1" x14ac:dyDescent="0.2">
      <c r="B54" s="14" t="s">
        <v>72</v>
      </c>
      <c r="C54" s="9"/>
      <c r="D54" s="33">
        <f t="shared" ref="D54:O54" si="30">400000/12</f>
        <v>33333.333333333336</v>
      </c>
      <c r="E54" s="33">
        <f t="shared" si="30"/>
        <v>33333.333333333336</v>
      </c>
      <c r="F54" s="33">
        <f t="shared" si="30"/>
        <v>33333.333333333336</v>
      </c>
      <c r="G54" s="33">
        <f t="shared" si="30"/>
        <v>33333.333333333336</v>
      </c>
      <c r="H54" s="33">
        <f t="shared" si="30"/>
        <v>33333.333333333336</v>
      </c>
      <c r="I54" s="33">
        <f t="shared" si="30"/>
        <v>33333.333333333336</v>
      </c>
      <c r="J54" s="33">
        <f t="shared" si="30"/>
        <v>33333.333333333336</v>
      </c>
      <c r="K54" s="33">
        <f t="shared" si="30"/>
        <v>33333.333333333336</v>
      </c>
      <c r="L54" s="33">
        <f t="shared" si="30"/>
        <v>33333.333333333336</v>
      </c>
      <c r="M54" s="33">
        <f t="shared" si="30"/>
        <v>33333.333333333336</v>
      </c>
      <c r="N54" s="33">
        <f t="shared" si="30"/>
        <v>33333.333333333336</v>
      </c>
      <c r="O54" s="33">
        <f t="shared" si="30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31">2000000/12</f>
        <v>166666.66666666666</v>
      </c>
      <c r="E55" s="33">
        <f t="shared" si="31"/>
        <v>166666.66666666666</v>
      </c>
      <c r="F55" s="33">
        <f t="shared" si="31"/>
        <v>166666.66666666666</v>
      </c>
      <c r="G55" s="33">
        <f t="shared" si="31"/>
        <v>166666.66666666666</v>
      </c>
      <c r="H55" s="33">
        <f t="shared" si="31"/>
        <v>166666.66666666666</v>
      </c>
      <c r="I55" s="33">
        <f t="shared" si="31"/>
        <v>166666.66666666666</v>
      </c>
      <c r="J55" s="33">
        <f t="shared" si="31"/>
        <v>166666.66666666666</v>
      </c>
      <c r="K55" s="33">
        <f t="shared" si="31"/>
        <v>166666.66666666666</v>
      </c>
      <c r="L55" s="33">
        <f t="shared" si="31"/>
        <v>166666.66666666666</v>
      </c>
      <c r="M55" s="33">
        <f t="shared" si="31"/>
        <v>166666.66666666666</v>
      </c>
      <c r="N55" s="33">
        <f t="shared" si="31"/>
        <v>166666.66666666666</v>
      </c>
      <c r="O55" s="33">
        <f t="shared" si="31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2">SUM(C27:C58)</f>
        <v>0</v>
      </c>
      <c r="D59" s="17">
        <f t="shared" si="32"/>
        <v>86890528.469882548</v>
      </c>
      <c r="E59" s="17">
        <f t="shared" si="32"/>
        <v>86890528.469882548</v>
      </c>
      <c r="F59" s="17">
        <f t="shared" si="32"/>
        <v>86890528.469882548</v>
      </c>
      <c r="G59" s="17">
        <f t="shared" si="32"/>
        <v>86890528.469882548</v>
      </c>
      <c r="H59" s="17">
        <f t="shared" si="32"/>
        <v>86890528.469882548</v>
      </c>
      <c r="I59" s="17">
        <f t="shared" si="32"/>
        <v>86890528.469882548</v>
      </c>
      <c r="J59" s="17">
        <f t="shared" si="32"/>
        <v>86890528.469882548</v>
      </c>
      <c r="K59" s="17">
        <f t="shared" si="32"/>
        <v>86890528.469882548</v>
      </c>
      <c r="L59" s="17">
        <f t="shared" si="32"/>
        <v>86890528.469882548</v>
      </c>
      <c r="M59" s="17">
        <f t="shared" si="32"/>
        <v>86890528.469882548</v>
      </c>
      <c r="N59" s="17">
        <f t="shared" si="32"/>
        <v>86890528.469882548</v>
      </c>
      <c r="O59" s="17">
        <f t="shared" si="32"/>
        <v>86890528.469882548</v>
      </c>
      <c r="P59" s="17">
        <f t="shared" si="32"/>
        <v>1042686341.6385905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33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3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3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3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20612284.8992979</v>
      </c>
      <c r="P64" s="9">
        <f t="shared" si="33"/>
        <v>20612284.8992979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4">SUM(D59:D64)</f>
        <v>86890528.469882548</v>
      </c>
      <c r="E65" s="17">
        <f t="shared" si="34"/>
        <v>86890528.469882548</v>
      </c>
      <c r="F65" s="17">
        <f t="shared" si="34"/>
        <v>86890528.469882548</v>
      </c>
      <c r="G65" s="17">
        <f t="shared" si="34"/>
        <v>86890528.469882548</v>
      </c>
      <c r="H65" s="17">
        <f t="shared" si="34"/>
        <v>86890528.469882548</v>
      </c>
      <c r="I65" s="17">
        <f t="shared" si="34"/>
        <v>86890528.469882548</v>
      </c>
      <c r="J65" s="17">
        <f t="shared" si="34"/>
        <v>86890528.469882548</v>
      </c>
      <c r="K65" s="17">
        <f t="shared" si="34"/>
        <v>86890528.469882548</v>
      </c>
      <c r="L65" s="17">
        <f t="shared" si="34"/>
        <v>86890528.469882548</v>
      </c>
      <c r="M65" s="17">
        <f t="shared" si="34"/>
        <v>86890528.469882548</v>
      </c>
      <c r="N65" s="17">
        <f t="shared" si="34"/>
        <v>86890528.469882548</v>
      </c>
      <c r="O65" s="17">
        <f t="shared" si="34"/>
        <v>107502813.36918044</v>
      </c>
      <c r="P65" s="17">
        <f t="shared" si="34"/>
        <v>1063298626.5378884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5">(C24-C65)</f>
        <v>0</v>
      </c>
      <c r="D66" s="17">
        <f t="shared" si="35"/>
        <v>5421396478.890275</v>
      </c>
      <c r="E66" s="17">
        <f t="shared" si="35"/>
        <v>5454806314.7405643</v>
      </c>
      <c r="F66" s="17">
        <f t="shared" si="35"/>
        <v>5488262486.6463623</v>
      </c>
      <c r="G66" s="17">
        <f t="shared" si="35"/>
        <v>5521767311.4104443</v>
      </c>
      <c r="H66" s="17">
        <f t="shared" si="35"/>
        <v>5555323221.675724</v>
      </c>
      <c r="I66" s="17">
        <f t="shared" si="35"/>
        <v>5588932771.7172623</v>
      </c>
      <c r="J66" s="17">
        <f t="shared" si="35"/>
        <v>5622598643.5238714</v>
      </c>
      <c r="K66" s="17">
        <f t="shared" si="35"/>
        <v>5656323653.1838055</v>
      </c>
      <c r="L66" s="17">
        <f t="shared" si="35"/>
        <v>5690110757.5897303</v>
      </c>
      <c r="M66" s="17">
        <f t="shared" si="35"/>
        <v>5726763061.4789457</v>
      </c>
      <c r="N66" s="17">
        <f t="shared" si="35"/>
        <v>5763483824.8256159</v>
      </c>
      <c r="O66" s="17">
        <f t="shared" si="35"/>
        <v>5779664185.7033157</v>
      </c>
      <c r="P66" s="17">
        <f t="shared" si="35"/>
        <v>5779664185.7033205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E7qgI0eGOVcfiFiX4+u0TmQO0js6BvdZcqzwaOkSy18gC4s/bDmbt68hpfCK/vxR6PXoskN4oA30TadX0gkGmg==" saltValue="4WjJN79Cn8Jc0lO9wbz77w==" spinCount="100000" sheet="1" objects="1" scenarios="1"/>
  <pageMargins left="0" right="0" top="0.5" bottom="0.25" header="0" footer="0"/>
  <pageSetup scale="45" fitToWidth="0" orientation="landscape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CADC3-99EA-4341-AAE4-BB9AE41CA2BC}">
  <sheetPr>
    <tabColor indexed="44"/>
    <pageSetUpPr fitToPage="1"/>
  </sheetPr>
  <dimension ref="B1:S74"/>
  <sheetViews>
    <sheetView showGridLines="0" zoomScale="90" zoomScaleNormal="90" workbookViewId="0">
      <pane ySplit="4" topLeftCell="A5" activePane="bottomLeft" state="frozen"/>
      <selection pane="bottomLeft" activeCell="C9" sqref="C9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52232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52232</v>
      </c>
      <c r="E4" s="30">
        <f>DATE(YEAR(D4),MONTH(D4)+1,1)</f>
        <v>52263</v>
      </c>
      <c r="F4" s="30">
        <f t="shared" ref="F4:O4" si="0">DATE(YEAR(E4),MONTH(E4)+1,1)</f>
        <v>52291</v>
      </c>
      <c r="G4" s="30">
        <f t="shared" si="0"/>
        <v>52322</v>
      </c>
      <c r="H4" s="30">
        <f t="shared" si="0"/>
        <v>52352</v>
      </c>
      <c r="I4" s="30">
        <f t="shared" si="0"/>
        <v>52383</v>
      </c>
      <c r="J4" s="30">
        <f t="shared" si="0"/>
        <v>52413</v>
      </c>
      <c r="K4" s="30">
        <f t="shared" si="0"/>
        <v>52444</v>
      </c>
      <c r="L4" s="30">
        <f t="shared" si="0"/>
        <v>52475</v>
      </c>
      <c r="M4" s="30">
        <f t="shared" si="0"/>
        <v>52505</v>
      </c>
      <c r="N4" s="30">
        <f t="shared" si="0"/>
        <v>52536</v>
      </c>
      <c r="O4" s="30">
        <f t="shared" si="0"/>
        <v>52566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'2042'!P66</f>
        <v>5779664185.7033205</v>
      </c>
      <c r="E5" s="9">
        <f t="shared" ref="E5:O5" si="1">D66</f>
        <v>5813029891.9769344</v>
      </c>
      <c r="F5" s="9">
        <f t="shared" si="1"/>
        <v>5846439727.8272238</v>
      </c>
      <c r="G5" s="9">
        <f t="shared" si="1"/>
        <v>5879895899.7330217</v>
      </c>
      <c r="H5" s="9">
        <f t="shared" si="1"/>
        <v>5913400724.4971037</v>
      </c>
      <c r="I5" s="9">
        <f t="shared" si="1"/>
        <v>5946956634.7623835</v>
      </c>
      <c r="J5" s="9">
        <f t="shared" si="1"/>
        <v>5980566184.8039217</v>
      </c>
      <c r="K5" s="9">
        <f t="shared" si="1"/>
        <v>6014232056.6105309</v>
      </c>
      <c r="L5" s="9">
        <f t="shared" si="1"/>
        <v>6047957066.2704649</v>
      </c>
      <c r="M5" s="9">
        <f t="shared" si="1"/>
        <v>6081744170.6763897</v>
      </c>
      <c r="N5" s="9">
        <f t="shared" si="1"/>
        <v>6118396474.5656052</v>
      </c>
      <c r="O5" s="9">
        <f t="shared" si="1"/>
        <v>6155117237.9122753</v>
      </c>
      <c r="P5" s="9">
        <f>D5</f>
        <v>5779664185.7033205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(116248843.21/4)+(116248843.21/4)+(116248843.21/4)+(116248843.21/4)</f>
        <v>116248843.20999999</v>
      </c>
      <c r="E9" s="9">
        <f t="shared" si="3"/>
        <v>116248843.20999999</v>
      </c>
      <c r="F9" s="9">
        <f t="shared" si="3"/>
        <v>116248843.20999999</v>
      </c>
      <c r="G9" s="9">
        <f t="shared" si="3"/>
        <v>116248843.20999999</v>
      </c>
      <c r="H9" s="9">
        <f t="shared" si="3"/>
        <v>116248843.20999999</v>
      </c>
      <c r="I9" s="9">
        <f t="shared" si="3"/>
        <v>116248843.20999999</v>
      </c>
      <c r="J9" s="9">
        <f t="shared" si="3"/>
        <v>116248843.20999999</v>
      </c>
      <c r="K9" s="9">
        <f t="shared" si="3"/>
        <v>116248843.20999999</v>
      </c>
      <c r="L9" s="9">
        <f t="shared" si="3"/>
        <v>116248843.20999999</v>
      </c>
      <c r="M9" s="9">
        <f t="shared" si="3"/>
        <v>116248843.20999999</v>
      </c>
      <c r="N9" s="9">
        <f t="shared" si="3"/>
        <v>116248843.20999999</v>
      </c>
      <c r="O9" s="9">
        <f t="shared" si="3"/>
        <v>116248843.20999999</v>
      </c>
      <c r="P9" s="9">
        <f t="shared" si="2"/>
        <v>1394986118.5200002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118648843.20999999</v>
      </c>
      <c r="E14" s="9">
        <f t="shared" si="5"/>
        <v>118648843.20999999</v>
      </c>
      <c r="F14" s="9">
        <f t="shared" si="5"/>
        <v>118648843.20999999</v>
      </c>
      <c r="G14" s="9">
        <f t="shared" si="5"/>
        <v>118648843.20999999</v>
      </c>
      <c r="H14" s="9">
        <f t="shared" si="5"/>
        <v>118648843.20999999</v>
      </c>
      <c r="I14" s="9">
        <f t="shared" si="5"/>
        <v>118648843.20999999</v>
      </c>
      <c r="J14" s="9">
        <f t="shared" si="5"/>
        <v>118648843.20999999</v>
      </c>
      <c r="K14" s="9">
        <f t="shared" si="5"/>
        <v>118648843.20999999</v>
      </c>
      <c r="L14" s="9">
        <f t="shared" si="5"/>
        <v>118648843.20999999</v>
      </c>
      <c r="M14" s="9">
        <f t="shared" si="5"/>
        <v>121448843.20999999</v>
      </c>
      <c r="N14" s="9">
        <f t="shared" si="5"/>
        <v>121448843.20999999</v>
      </c>
      <c r="O14" s="9">
        <f t="shared" si="5"/>
        <v>121448843.20999999</v>
      </c>
      <c r="P14" s="9">
        <f t="shared" si="2"/>
        <v>1432186118.5200002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120256234.7434973</v>
      </c>
      <c r="E23" s="17">
        <f t="shared" si="10"/>
        <v>120300364.32017216</v>
      </c>
      <c r="F23" s="17">
        <f t="shared" si="10"/>
        <v>120346700.37568077</v>
      </c>
      <c r="G23" s="17">
        <f t="shared" si="10"/>
        <v>120395353.23396482</v>
      </c>
      <c r="H23" s="17">
        <f t="shared" si="10"/>
        <v>120446438.73516306</v>
      </c>
      <c r="I23" s="17">
        <f t="shared" si="10"/>
        <v>120500078.5114212</v>
      </c>
      <c r="J23" s="17">
        <f t="shared" si="10"/>
        <v>120556400.27649227</v>
      </c>
      <c r="K23" s="17">
        <f t="shared" si="10"/>
        <v>120615538.12981689</v>
      </c>
      <c r="L23" s="17">
        <f t="shared" si="10"/>
        <v>120677632.87580773</v>
      </c>
      <c r="M23" s="17">
        <f t="shared" si="10"/>
        <v>123542832.35909812</v>
      </c>
      <c r="N23" s="17">
        <f t="shared" si="10"/>
        <v>123611291.81655303</v>
      </c>
      <c r="O23" s="17">
        <f t="shared" si="10"/>
        <v>123683174.24688068</v>
      </c>
      <c r="P23" s="17">
        <f t="shared" si="10"/>
        <v>1454932039.6245484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5899920420.4468174</v>
      </c>
      <c r="E24" s="17">
        <f t="shared" si="11"/>
        <v>5933330256.2971067</v>
      </c>
      <c r="F24" s="17">
        <f t="shared" si="11"/>
        <v>5966786428.2029047</v>
      </c>
      <c r="G24" s="17">
        <f t="shared" si="11"/>
        <v>6000291252.9669867</v>
      </c>
      <c r="H24" s="17">
        <f t="shared" si="11"/>
        <v>6033847163.2322664</v>
      </c>
      <c r="I24" s="17">
        <f t="shared" si="11"/>
        <v>6067456713.2738047</v>
      </c>
      <c r="J24" s="17">
        <f t="shared" si="11"/>
        <v>6101122585.0804138</v>
      </c>
      <c r="K24" s="17">
        <f t="shared" si="11"/>
        <v>6134847594.7403479</v>
      </c>
      <c r="L24" s="17">
        <f t="shared" si="11"/>
        <v>6168634699.1462727</v>
      </c>
      <c r="M24" s="17">
        <f t="shared" si="11"/>
        <v>6205287003.0354881</v>
      </c>
      <c r="N24" s="17">
        <f t="shared" si="11"/>
        <v>6242007766.3821583</v>
      </c>
      <c r="O24" s="17">
        <f t="shared" si="11"/>
        <v>6278800412.1591558</v>
      </c>
      <c r="P24" s="17">
        <f t="shared" si="11"/>
        <v>7234596225.3278694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((153720990+25000000+25000000)+200000000)/12</f>
        <v>33643415.833333336</v>
      </c>
      <c r="E28" s="9">
        <f t="shared" si="12"/>
        <v>33643415.833333336</v>
      </c>
      <c r="F28" s="9">
        <f t="shared" si="12"/>
        <v>33643415.833333336</v>
      </c>
      <c r="G28" s="9">
        <f t="shared" si="12"/>
        <v>33643415.833333336</v>
      </c>
      <c r="H28" s="9">
        <f t="shared" si="12"/>
        <v>33643415.833333336</v>
      </c>
      <c r="I28" s="9">
        <f t="shared" si="12"/>
        <v>33643415.833333336</v>
      </c>
      <c r="J28" s="9">
        <f t="shared" si="12"/>
        <v>33643415.833333336</v>
      </c>
      <c r="K28" s="9">
        <f t="shared" si="12"/>
        <v>33643415.833333336</v>
      </c>
      <c r="L28" s="9">
        <f t="shared" si="12"/>
        <v>33643415.833333336</v>
      </c>
      <c r="M28" s="9">
        <f t="shared" si="12"/>
        <v>33643415.833333336</v>
      </c>
      <c r="N28" s="9">
        <f t="shared" si="12"/>
        <v>33643415.833333336</v>
      </c>
      <c r="O28" s="9">
        <f t="shared" si="12"/>
        <v>33643415.833333336</v>
      </c>
      <c r="P28" s="9">
        <f>SUM(D28:O28)</f>
        <v>403720989.99999994</v>
      </c>
    </row>
    <row r="29" spans="2:16" ht="18" customHeight="1" x14ac:dyDescent="0.2">
      <c r="B29" s="14" t="s">
        <v>50</v>
      </c>
      <c r="C29" s="9"/>
      <c r="D29" s="9">
        <f t="shared" ref="D29:O29" si="13">(25000000*12)/12</f>
        <v>25000000</v>
      </c>
      <c r="E29" s="9">
        <f t="shared" si="13"/>
        <v>25000000</v>
      </c>
      <c r="F29" s="9">
        <f t="shared" si="13"/>
        <v>25000000</v>
      </c>
      <c r="G29" s="9">
        <f t="shared" si="13"/>
        <v>25000000</v>
      </c>
      <c r="H29" s="9">
        <f t="shared" si="13"/>
        <v>25000000</v>
      </c>
      <c r="I29" s="9">
        <f t="shared" si="13"/>
        <v>25000000</v>
      </c>
      <c r="J29" s="9">
        <f t="shared" si="13"/>
        <v>25000000</v>
      </c>
      <c r="K29" s="9">
        <f t="shared" si="13"/>
        <v>25000000</v>
      </c>
      <c r="L29" s="9">
        <f t="shared" si="13"/>
        <v>25000000</v>
      </c>
      <c r="M29" s="9">
        <f t="shared" si="13"/>
        <v>25000000</v>
      </c>
      <c r="N29" s="9">
        <f t="shared" si="13"/>
        <v>25000000</v>
      </c>
      <c r="O29" s="9">
        <f t="shared" si="13"/>
        <v>25000000</v>
      </c>
      <c r="P29" s="9">
        <f>SUM(D29:O29)</f>
        <v>300000000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38500000/12</f>
        <v>3208333.3333333335</v>
      </c>
      <c r="E33" s="33">
        <f t="shared" ref="E33:O33" si="15">38500000/12</f>
        <v>3208333.3333333335</v>
      </c>
      <c r="F33" s="33">
        <f t="shared" si="15"/>
        <v>3208333.3333333335</v>
      </c>
      <c r="G33" s="33">
        <f t="shared" si="15"/>
        <v>3208333.3333333335</v>
      </c>
      <c r="H33" s="33">
        <f t="shared" si="15"/>
        <v>3208333.3333333335</v>
      </c>
      <c r="I33" s="33">
        <f t="shared" si="15"/>
        <v>3208333.3333333335</v>
      </c>
      <c r="J33" s="33">
        <f t="shared" si="15"/>
        <v>3208333.3333333335</v>
      </c>
      <c r="K33" s="33">
        <f t="shared" si="15"/>
        <v>3208333.3333333335</v>
      </c>
      <c r="L33" s="33">
        <f t="shared" si="15"/>
        <v>3208333.3333333335</v>
      </c>
      <c r="M33" s="33">
        <f t="shared" si="15"/>
        <v>3208333.3333333335</v>
      </c>
      <c r="N33" s="33">
        <f t="shared" si="15"/>
        <v>3208333.3333333335</v>
      </c>
      <c r="O33" s="33">
        <f t="shared" si="15"/>
        <v>3208333.3333333335</v>
      </c>
      <c r="P33" s="9">
        <f t="shared" si="14"/>
        <v>38500000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 t="shared" ref="D37:O37" si="17">112936920/12</f>
        <v>9411410</v>
      </c>
      <c r="E37" s="33">
        <f t="shared" si="17"/>
        <v>9411410</v>
      </c>
      <c r="F37" s="33">
        <f t="shared" si="17"/>
        <v>9411410</v>
      </c>
      <c r="G37" s="33">
        <f t="shared" si="17"/>
        <v>9411410</v>
      </c>
      <c r="H37" s="33">
        <f t="shared" si="17"/>
        <v>9411410</v>
      </c>
      <c r="I37" s="33">
        <f t="shared" si="17"/>
        <v>9411410</v>
      </c>
      <c r="J37" s="33">
        <f t="shared" si="17"/>
        <v>9411410</v>
      </c>
      <c r="K37" s="33">
        <f t="shared" si="17"/>
        <v>9411410</v>
      </c>
      <c r="L37" s="33">
        <f t="shared" si="17"/>
        <v>9411410</v>
      </c>
      <c r="M37" s="33">
        <f t="shared" si="17"/>
        <v>9411410</v>
      </c>
      <c r="N37" s="33">
        <f t="shared" si="17"/>
        <v>9411410</v>
      </c>
      <c r="O37" s="33">
        <f t="shared" si="17"/>
        <v>9411410</v>
      </c>
      <c r="P37" s="9">
        <f t="shared" si="14"/>
        <v>112936920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1430534.32</v>
      </c>
      <c r="E38" s="9">
        <f t="shared" si="18"/>
        <v>1430534.32</v>
      </c>
      <c r="F38" s="9">
        <f t="shared" si="18"/>
        <v>1430534.32</v>
      </c>
      <c r="G38" s="9">
        <f t="shared" si="18"/>
        <v>1430534.32</v>
      </c>
      <c r="H38" s="9">
        <f t="shared" si="18"/>
        <v>1430534.32</v>
      </c>
      <c r="I38" s="9">
        <f t="shared" si="18"/>
        <v>1430534.32</v>
      </c>
      <c r="J38" s="9">
        <f t="shared" si="18"/>
        <v>1430534.32</v>
      </c>
      <c r="K38" s="9">
        <f t="shared" si="18"/>
        <v>1430534.32</v>
      </c>
      <c r="L38" s="9">
        <f t="shared" si="18"/>
        <v>1430534.32</v>
      </c>
      <c r="M38" s="9">
        <f t="shared" si="18"/>
        <v>1430534.32</v>
      </c>
      <c r="N38" s="9">
        <f t="shared" si="18"/>
        <v>1430534.32</v>
      </c>
      <c r="O38" s="9">
        <f t="shared" si="18"/>
        <v>1430534.32</v>
      </c>
      <c r="P38" s="9">
        <f t="shared" si="14"/>
        <v>17166411.84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>
        <f>64699500/12</f>
        <v>5391625</v>
      </c>
      <c r="E45" s="33">
        <f t="shared" ref="E45:O45" si="25">64699500/12</f>
        <v>5391625</v>
      </c>
      <c r="F45" s="33">
        <f t="shared" si="25"/>
        <v>5391625</v>
      </c>
      <c r="G45" s="33">
        <f t="shared" si="25"/>
        <v>5391625</v>
      </c>
      <c r="H45" s="33">
        <f t="shared" si="25"/>
        <v>5391625</v>
      </c>
      <c r="I45" s="33">
        <f t="shared" si="25"/>
        <v>5391625</v>
      </c>
      <c r="J45" s="33">
        <f t="shared" si="25"/>
        <v>5391625</v>
      </c>
      <c r="K45" s="33">
        <f t="shared" si="25"/>
        <v>5391625</v>
      </c>
      <c r="L45" s="33">
        <f t="shared" si="25"/>
        <v>5391625</v>
      </c>
      <c r="M45" s="33">
        <f t="shared" si="25"/>
        <v>5391625</v>
      </c>
      <c r="N45" s="33">
        <f t="shared" si="25"/>
        <v>5391625</v>
      </c>
      <c r="O45" s="33">
        <f t="shared" si="25"/>
        <v>5391625</v>
      </c>
      <c r="P45" s="9">
        <f t="shared" si="14"/>
        <v>64699500</v>
      </c>
    </row>
    <row r="46" spans="2:16" ht="18" customHeight="1" x14ac:dyDescent="0.2">
      <c r="B46" s="14" t="s">
        <v>62</v>
      </c>
      <c r="C46" s="9"/>
      <c r="D46" s="33">
        <f t="shared" ref="D46:O46" si="26">400000/12</f>
        <v>33333.333333333336</v>
      </c>
      <c r="E46" s="33">
        <f t="shared" si="26"/>
        <v>33333.333333333336</v>
      </c>
      <c r="F46" s="33">
        <f t="shared" si="26"/>
        <v>33333.333333333336</v>
      </c>
      <c r="G46" s="33">
        <f t="shared" si="26"/>
        <v>33333.333333333336</v>
      </c>
      <c r="H46" s="33">
        <f t="shared" si="26"/>
        <v>33333.333333333336</v>
      </c>
      <c r="I46" s="33">
        <f t="shared" si="26"/>
        <v>33333.333333333336</v>
      </c>
      <c r="J46" s="33">
        <f t="shared" si="26"/>
        <v>33333.333333333336</v>
      </c>
      <c r="K46" s="33">
        <f t="shared" si="26"/>
        <v>33333.333333333336</v>
      </c>
      <c r="L46" s="33">
        <f t="shared" si="26"/>
        <v>33333.333333333336</v>
      </c>
      <c r="M46" s="33">
        <f t="shared" si="26"/>
        <v>33333.333333333336</v>
      </c>
      <c r="N46" s="33">
        <f t="shared" si="26"/>
        <v>33333.333333333336</v>
      </c>
      <c r="O46" s="33">
        <f t="shared" si="26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7">1000000/12</f>
        <v>83333.333333333328</v>
      </c>
      <c r="E47" s="33">
        <f t="shared" si="27"/>
        <v>83333.333333333328</v>
      </c>
      <c r="F47" s="33">
        <f t="shared" si="27"/>
        <v>83333.333333333328</v>
      </c>
      <c r="G47" s="33">
        <f t="shared" si="27"/>
        <v>83333.333333333328</v>
      </c>
      <c r="H47" s="33">
        <f t="shared" si="27"/>
        <v>83333.333333333328</v>
      </c>
      <c r="I47" s="33">
        <f t="shared" si="27"/>
        <v>83333.333333333328</v>
      </c>
      <c r="J47" s="33">
        <f t="shared" si="27"/>
        <v>83333.333333333328</v>
      </c>
      <c r="K47" s="33">
        <f t="shared" si="27"/>
        <v>83333.333333333328</v>
      </c>
      <c r="L47" s="33">
        <f t="shared" si="27"/>
        <v>83333.333333333328</v>
      </c>
      <c r="M47" s="33">
        <f t="shared" si="27"/>
        <v>83333.333333333328</v>
      </c>
      <c r="N47" s="33">
        <f t="shared" si="27"/>
        <v>83333.333333333328</v>
      </c>
      <c r="O47" s="33">
        <f t="shared" si="27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8">(39468000+1500000)/12</f>
        <v>3414000</v>
      </c>
      <c r="E48" s="33">
        <f t="shared" si="28"/>
        <v>3414000</v>
      </c>
      <c r="F48" s="33">
        <f t="shared" si="28"/>
        <v>3414000</v>
      </c>
      <c r="G48" s="33">
        <f t="shared" si="28"/>
        <v>3414000</v>
      </c>
      <c r="H48" s="33">
        <f t="shared" si="28"/>
        <v>3414000</v>
      </c>
      <c r="I48" s="33">
        <f t="shared" si="28"/>
        <v>3414000</v>
      </c>
      <c r="J48" s="33">
        <f t="shared" si="28"/>
        <v>3414000</v>
      </c>
      <c r="K48" s="33">
        <f t="shared" si="28"/>
        <v>3414000</v>
      </c>
      <c r="L48" s="33">
        <f t="shared" si="28"/>
        <v>3414000</v>
      </c>
      <c r="M48" s="33">
        <f t="shared" si="28"/>
        <v>3414000</v>
      </c>
      <c r="N48" s="33">
        <f t="shared" si="28"/>
        <v>3414000</v>
      </c>
      <c r="O48" s="33">
        <f t="shared" si="28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>5000000/12</f>
        <v>416666.66666666669</v>
      </c>
      <c r="E49" s="33">
        <f t="shared" ref="E49:O49" si="29">5000000/12</f>
        <v>416666.66666666669</v>
      </c>
      <c r="F49" s="33">
        <f t="shared" si="29"/>
        <v>416666.66666666669</v>
      </c>
      <c r="G49" s="33">
        <f t="shared" si="29"/>
        <v>416666.66666666669</v>
      </c>
      <c r="H49" s="33">
        <f t="shared" si="29"/>
        <v>416666.66666666669</v>
      </c>
      <c r="I49" s="33">
        <f t="shared" si="29"/>
        <v>416666.66666666669</v>
      </c>
      <c r="J49" s="33">
        <f t="shared" si="29"/>
        <v>416666.66666666669</v>
      </c>
      <c r="K49" s="33">
        <f t="shared" si="29"/>
        <v>416666.66666666669</v>
      </c>
      <c r="L49" s="33">
        <f t="shared" si="29"/>
        <v>416666.66666666669</v>
      </c>
      <c r="M49" s="33">
        <f t="shared" si="29"/>
        <v>416666.66666666669</v>
      </c>
      <c r="N49" s="33">
        <f t="shared" si="29"/>
        <v>416666.66666666669</v>
      </c>
      <c r="O49" s="33">
        <f t="shared" si="29"/>
        <v>416666.66666666669</v>
      </c>
      <c r="P49" s="9">
        <f t="shared" si="14"/>
        <v>5000000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(('2042'!P23-('2042'!P59-'2042'!P45))*0.1)/12</f>
        <v>3974543.3165496499</v>
      </c>
      <c r="E53" s="33">
        <f>(('2042'!P23-('2042'!P59-'2042'!P45))*0.1)/12</f>
        <v>3974543.3165496499</v>
      </c>
      <c r="F53" s="33">
        <f>(('2042'!P23-('2042'!P59-'2042'!P45))*0.1)/12</f>
        <v>3974543.3165496499</v>
      </c>
      <c r="G53" s="33">
        <f>(('2042'!P23-('2042'!P59-'2042'!P45))*0.1)/12</f>
        <v>3974543.3165496499</v>
      </c>
      <c r="H53" s="33">
        <f>(('2042'!P23-('2042'!P59-'2042'!P45))*0.1)/12</f>
        <v>3974543.3165496499</v>
      </c>
      <c r="I53" s="33">
        <f>(('2042'!P23-('2042'!P59-'2042'!P45))*0.1)/12</f>
        <v>3974543.3165496499</v>
      </c>
      <c r="J53" s="33">
        <f>(('2042'!P23-('2042'!P59-'2042'!P45))*0.1)/12</f>
        <v>3974543.3165496499</v>
      </c>
      <c r="K53" s="33">
        <f>(('2042'!P23-('2042'!P59-'2042'!P45))*0.1)/12</f>
        <v>3974543.3165496499</v>
      </c>
      <c r="L53" s="33">
        <f>(('2042'!P23-('2042'!P59-'2042'!P45))*0.1)/12</f>
        <v>3974543.3165496499</v>
      </c>
      <c r="M53" s="33">
        <f>(('2042'!P23-('2042'!P59-'2042'!P45))*0.1)/12</f>
        <v>3974543.3165496499</v>
      </c>
      <c r="N53" s="33">
        <f>(('2042'!P23-('2042'!P59-'2042'!P45))*0.1)/12</f>
        <v>3974543.3165496499</v>
      </c>
      <c r="O53" s="33">
        <f>(('2041'!P23-('2041'!P59-'2041'!P45))*0.1)/12</f>
        <v>3974543.3165492048</v>
      </c>
      <c r="P53" s="9">
        <f t="shared" si="14"/>
        <v>47694519.798595361</v>
      </c>
    </row>
    <row r="54" spans="2:16" ht="18" customHeight="1" x14ac:dyDescent="0.2">
      <c r="B54" s="14" t="s">
        <v>72</v>
      </c>
      <c r="C54" s="9"/>
      <c r="D54" s="33">
        <f t="shared" ref="D54:O54" si="30">400000/12</f>
        <v>33333.333333333336</v>
      </c>
      <c r="E54" s="33">
        <f t="shared" si="30"/>
        <v>33333.333333333336</v>
      </c>
      <c r="F54" s="33">
        <f t="shared" si="30"/>
        <v>33333.333333333336</v>
      </c>
      <c r="G54" s="33">
        <f t="shared" si="30"/>
        <v>33333.333333333336</v>
      </c>
      <c r="H54" s="33">
        <f t="shared" si="30"/>
        <v>33333.333333333336</v>
      </c>
      <c r="I54" s="33">
        <f t="shared" si="30"/>
        <v>33333.333333333336</v>
      </c>
      <c r="J54" s="33">
        <f t="shared" si="30"/>
        <v>33333.333333333336</v>
      </c>
      <c r="K54" s="33">
        <f t="shared" si="30"/>
        <v>33333.333333333336</v>
      </c>
      <c r="L54" s="33">
        <f t="shared" si="30"/>
        <v>33333.333333333336</v>
      </c>
      <c r="M54" s="33">
        <f t="shared" si="30"/>
        <v>33333.333333333336</v>
      </c>
      <c r="N54" s="33">
        <f t="shared" si="30"/>
        <v>33333.333333333336</v>
      </c>
      <c r="O54" s="33">
        <f t="shared" si="30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31">2000000/12</f>
        <v>166666.66666666666</v>
      </c>
      <c r="E55" s="33">
        <f t="shared" si="31"/>
        <v>166666.66666666666</v>
      </c>
      <c r="F55" s="33">
        <f t="shared" si="31"/>
        <v>166666.66666666666</v>
      </c>
      <c r="G55" s="33">
        <f t="shared" si="31"/>
        <v>166666.66666666666</v>
      </c>
      <c r="H55" s="33">
        <f t="shared" si="31"/>
        <v>166666.66666666666</v>
      </c>
      <c r="I55" s="33">
        <f t="shared" si="31"/>
        <v>166666.66666666666</v>
      </c>
      <c r="J55" s="33">
        <f t="shared" si="31"/>
        <v>166666.66666666666</v>
      </c>
      <c r="K55" s="33">
        <f t="shared" si="31"/>
        <v>166666.66666666666</v>
      </c>
      <c r="L55" s="33">
        <f t="shared" si="31"/>
        <v>166666.66666666666</v>
      </c>
      <c r="M55" s="33">
        <f t="shared" si="31"/>
        <v>166666.66666666666</v>
      </c>
      <c r="N55" s="33">
        <f t="shared" si="31"/>
        <v>166666.66666666666</v>
      </c>
      <c r="O55" s="33">
        <f t="shared" si="31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2">SUM(C27:C58)</f>
        <v>0</v>
      </c>
      <c r="D59" s="17">
        <f t="shared" si="32"/>
        <v>86890528.46988298</v>
      </c>
      <c r="E59" s="17">
        <f t="shared" si="32"/>
        <v>86890528.46988298</v>
      </c>
      <c r="F59" s="17">
        <f t="shared" si="32"/>
        <v>86890528.46988298</v>
      </c>
      <c r="G59" s="17">
        <f t="shared" si="32"/>
        <v>86890528.46988298</v>
      </c>
      <c r="H59" s="17">
        <f t="shared" si="32"/>
        <v>86890528.46988298</v>
      </c>
      <c r="I59" s="17">
        <f t="shared" si="32"/>
        <v>86890528.46988298</v>
      </c>
      <c r="J59" s="17">
        <f t="shared" si="32"/>
        <v>86890528.46988298</v>
      </c>
      <c r="K59" s="17">
        <f t="shared" si="32"/>
        <v>86890528.46988298</v>
      </c>
      <c r="L59" s="17">
        <f t="shared" si="32"/>
        <v>86890528.46988298</v>
      </c>
      <c r="M59" s="17">
        <f t="shared" si="32"/>
        <v>86890528.46988298</v>
      </c>
      <c r="N59" s="17">
        <f t="shared" si="32"/>
        <v>86890528.46988298</v>
      </c>
      <c r="O59" s="17">
        <f t="shared" si="32"/>
        <v>86890528.469882548</v>
      </c>
      <c r="P59" s="17">
        <f t="shared" si="32"/>
        <v>1042686341.6385953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33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3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3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3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20612284.899297655</v>
      </c>
      <c r="P64" s="9">
        <f t="shared" si="33"/>
        <v>20612284.899297655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4">SUM(D59:D64)</f>
        <v>86890528.46988298</v>
      </c>
      <c r="E65" s="17">
        <f t="shared" si="34"/>
        <v>86890528.46988298</v>
      </c>
      <c r="F65" s="17">
        <f t="shared" si="34"/>
        <v>86890528.46988298</v>
      </c>
      <c r="G65" s="17">
        <f t="shared" si="34"/>
        <v>86890528.46988298</v>
      </c>
      <c r="H65" s="17">
        <f t="shared" si="34"/>
        <v>86890528.46988298</v>
      </c>
      <c r="I65" s="17">
        <f t="shared" si="34"/>
        <v>86890528.46988298</v>
      </c>
      <c r="J65" s="17">
        <f t="shared" si="34"/>
        <v>86890528.46988298</v>
      </c>
      <c r="K65" s="17">
        <f t="shared" si="34"/>
        <v>86890528.46988298</v>
      </c>
      <c r="L65" s="17">
        <f t="shared" si="34"/>
        <v>86890528.46988298</v>
      </c>
      <c r="M65" s="17">
        <f t="shared" si="34"/>
        <v>86890528.46988298</v>
      </c>
      <c r="N65" s="17">
        <f t="shared" si="34"/>
        <v>86890528.46988298</v>
      </c>
      <c r="O65" s="17">
        <f t="shared" si="34"/>
        <v>107502813.3691802</v>
      </c>
      <c r="P65" s="17">
        <f t="shared" si="34"/>
        <v>1063298626.5378931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5">(C24-C65)</f>
        <v>0</v>
      </c>
      <c r="D66" s="17">
        <f t="shared" si="35"/>
        <v>5813029891.9769344</v>
      </c>
      <c r="E66" s="17">
        <f t="shared" si="35"/>
        <v>5846439727.8272238</v>
      </c>
      <c r="F66" s="17">
        <f t="shared" si="35"/>
        <v>5879895899.7330217</v>
      </c>
      <c r="G66" s="17">
        <f t="shared" si="35"/>
        <v>5913400724.4971037</v>
      </c>
      <c r="H66" s="17">
        <f t="shared" si="35"/>
        <v>5946956634.7623835</v>
      </c>
      <c r="I66" s="17">
        <f t="shared" si="35"/>
        <v>5980566184.8039217</v>
      </c>
      <c r="J66" s="17">
        <f t="shared" si="35"/>
        <v>6014232056.6105309</v>
      </c>
      <c r="K66" s="17">
        <f t="shared" si="35"/>
        <v>6047957066.2704649</v>
      </c>
      <c r="L66" s="17">
        <f t="shared" si="35"/>
        <v>6081744170.6763897</v>
      </c>
      <c r="M66" s="17">
        <f t="shared" si="35"/>
        <v>6118396474.5656052</v>
      </c>
      <c r="N66" s="17">
        <f t="shared" si="35"/>
        <v>6155117237.9122753</v>
      </c>
      <c r="O66" s="17">
        <f t="shared" si="35"/>
        <v>6171297598.7899761</v>
      </c>
      <c r="P66" s="17">
        <f t="shared" si="35"/>
        <v>6171297598.7899761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PMT2fxJeL5muxmiBrhgdsrzZHCdEMPWmQbL6IfC7vpiX7Q69V+muCTCXXDOAMZjtg6Y1vzLF7jldNqyCN6X5jw==" saltValue="y1+VzQhzhRCjgNhjtJFyDQ==" spinCount="100000" sheet="1" objects="1" scenarios="1"/>
  <pageMargins left="0" right="0" top="0.5" bottom="0.25" header="0" footer="0"/>
  <pageSetup scale="45" fitToWidth="0" orientation="landscape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C62A9-D863-4103-A8A2-20D6A6CE660D}">
  <sheetPr>
    <tabColor indexed="44"/>
    <pageSetUpPr fitToPage="1"/>
  </sheetPr>
  <dimension ref="B1:S74"/>
  <sheetViews>
    <sheetView showGridLines="0" zoomScale="90" zoomScaleNormal="90" workbookViewId="0">
      <pane ySplit="4" topLeftCell="A5" activePane="bottomLeft" state="frozen"/>
      <selection pane="bottomLeft" activeCell="C9" sqref="C9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52597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52597</v>
      </c>
      <c r="E4" s="30">
        <f>DATE(YEAR(D4),MONTH(D4)+1,1)</f>
        <v>52628</v>
      </c>
      <c r="F4" s="30">
        <f t="shared" ref="F4:O4" si="0">DATE(YEAR(E4),MONTH(E4)+1,1)</f>
        <v>52657</v>
      </c>
      <c r="G4" s="30">
        <f t="shared" si="0"/>
        <v>52688</v>
      </c>
      <c r="H4" s="30">
        <f t="shared" si="0"/>
        <v>52718</v>
      </c>
      <c r="I4" s="30">
        <f t="shared" si="0"/>
        <v>52749</v>
      </c>
      <c r="J4" s="30">
        <f t="shared" si="0"/>
        <v>52779</v>
      </c>
      <c r="K4" s="30">
        <f t="shared" si="0"/>
        <v>52810</v>
      </c>
      <c r="L4" s="30">
        <f t="shared" si="0"/>
        <v>52841</v>
      </c>
      <c r="M4" s="30">
        <f t="shared" si="0"/>
        <v>52871</v>
      </c>
      <c r="N4" s="30">
        <f t="shared" si="0"/>
        <v>52902</v>
      </c>
      <c r="O4" s="30">
        <f t="shared" si="0"/>
        <v>52932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'2043'!P66</f>
        <v>6171297598.7899761</v>
      </c>
      <c r="E5" s="9">
        <f t="shared" ref="E5:O5" si="1">D66</f>
        <v>6213096596.730257</v>
      </c>
      <c r="F5" s="9">
        <f t="shared" si="1"/>
        <v>6254939724.2472134</v>
      </c>
      <c r="G5" s="9">
        <f t="shared" si="1"/>
        <v>6296829187.8196783</v>
      </c>
      <c r="H5" s="9">
        <f t="shared" si="1"/>
        <v>6338767304.2504272</v>
      </c>
      <c r="I5" s="9">
        <f t="shared" si="1"/>
        <v>6380756506.182374</v>
      </c>
      <c r="J5" s="9">
        <f t="shared" si="1"/>
        <v>6422799347.8905792</v>
      </c>
      <c r="K5" s="9">
        <f t="shared" si="1"/>
        <v>6464898511.3638554</v>
      </c>
      <c r="L5" s="9">
        <f t="shared" si="1"/>
        <v>6507056812.6904564</v>
      </c>
      <c r="M5" s="9">
        <f t="shared" si="1"/>
        <v>6549277208.7630482</v>
      </c>
      <c r="N5" s="9">
        <f t="shared" si="1"/>
        <v>6594362804.3189306</v>
      </c>
      <c r="O5" s="9">
        <f t="shared" si="1"/>
        <v>6639516859.3322678</v>
      </c>
      <c r="P5" s="9">
        <f>D5</f>
        <v>6171297598.7899761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(116248843.21/4)+(116248843.21/4)+(116248843.21/4)+(116248843.21/4)</f>
        <v>116248843.20999999</v>
      </c>
      <c r="E9" s="9">
        <f t="shared" si="3"/>
        <v>116248843.20999999</v>
      </c>
      <c r="F9" s="9">
        <f t="shared" si="3"/>
        <v>116248843.20999999</v>
      </c>
      <c r="G9" s="9">
        <f t="shared" si="3"/>
        <v>116248843.20999999</v>
      </c>
      <c r="H9" s="9">
        <f t="shared" si="3"/>
        <v>116248843.20999999</v>
      </c>
      <c r="I9" s="9">
        <f t="shared" si="3"/>
        <v>116248843.20999999</v>
      </c>
      <c r="J9" s="9">
        <f t="shared" si="3"/>
        <v>116248843.20999999</v>
      </c>
      <c r="K9" s="9">
        <f t="shared" si="3"/>
        <v>116248843.20999999</v>
      </c>
      <c r="L9" s="9">
        <f t="shared" si="3"/>
        <v>116248843.20999999</v>
      </c>
      <c r="M9" s="9">
        <f t="shared" si="3"/>
        <v>116248843.20999999</v>
      </c>
      <c r="N9" s="9">
        <f t="shared" si="3"/>
        <v>116248843.20999999</v>
      </c>
      <c r="O9" s="9">
        <f t="shared" si="3"/>
        <v>116248843.20999999</v>
      </c>
      <c r="P9" s="9">
        <f t="shared" si="2"/>
        <v>1394986118.5200002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118648843.20999999</v>
      </c>
      <c r="E14" s="9">
        <f t="shared" si="5"/>
        <v>118648843.20999999</v>
      </c>
      <c r="F14" s="9">
        <f t="shared" si="5"/>
        <v>118648843.20999999</v>
      </c>
      <c r="G14" s="9">
        <f t="shared" si="5"/>
        <v>118648843.20999999</v>
      </c>
      <c r="H14" s="9">
        <f t="shared" si="5"/>
        <v>118648843.20999999</v>
      </c>
      <c r="I14" s="9">
        <f t="shared" si="5"/>
        <v>118648843.20999999</v>
      </c>
      <c r="J14" s="9">
        <f t="shared" si="5"/>
        <v>118648843.20999999</v>
      </c>
      <c r="K14" s="9">
        <f t="shared" si="5"/>
        <v>118648843.20999999</v>
      </c>
      <c r="L14" s="9">
        <f t="shared" si="5"/>
        <v>118648843.20999999</v>
      </c>
      <c r="M14" s="9">
        <f t="shared" si="5"/>
        <v>121448843.20999999</v>
      </c>
      <c r="N14" s="9">
        <f t="shared" si="5"/>
        <v>121448843.20999999</v>
      </c>
      <c r="O14" s="9">
        <f t="shared" si="5"/>
        <v>121448843.20999999</v>
      </c>
      <c r="P14" s="9">
        <f t="shared" si="2"/>
        <v>1432186118.5200002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120256234.7434973</v>
      </c>
      <c r="E23" s="17">
        <f t="shared" si="10"/>
        <v>120300364.32017216</v>
      </c>
      <c r="F23" s="17">
        <f t="shared" si="10"/>
        <v>120346700.37568077</v>
      </c>
      <c r="G23" s="17">
        <f t="shared" si="10"/>
        <v>120395353.23396482</v>
      </c>
      <c r="H23" s="17">
        <f t="shared" si="10"/>
        <v>120446438.73516306</v>
      </c>
      <c r="I23" s="17">
        <f t="shared" si="10"/>
        <v>120500078.5114212</v>
      </c>
      <c r="J23" s="17">
        <f t="shared" si="10"/>
        <v>120556400.27649227</v>
      </c>
      <c r="K23" s="17">
        <f t="shared" si="10"/>
        <v>120615538.12981689</v>
      </c>
      <c r="L23" s="17">
        <f t="shared" si="10"/>
        <v>120677632.87580773</v>
      </c>
      <c r="M23" s="17">
        <f t="shared" si="10"/>
        <v>123542832.35909812</v>
      </c>
      <c r="N23" s="17">
        <f t="shared" si="10"/>
        <v>123611291.81655303</v>
      </c>
      <c r="O23" s="17">
        <f t="shared" si="10"/>
        <v>123683174.24688068</v>
      </c>
      <c r="P23" s="17">
        <f t="shared" si="10"/>
        <v>1454932039.6245484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6291553833.533473</v>
      </c>
      <c r="E24" s="17">
        <f t="shared" si="11"/>
        <v>6333396961.0504293</v>
      </c>
      <c r="F24" s="17">
        <f t="shared" si="11"/>
        <v>6375286424.6228943</v>
      </c>
      <c r="G24" s="17">
        <f t="shared" si="11"/>
        <v>6417224541.0536432</v>
      </c>
      <c r="H24" s="17">
        <f t="shared" si="11"/>
        <v>6459213742.98559</v>
      </c>
      <c r="I24" s="17">
        <f t="shared" si="11"/>
        <v>6501256584.6937952</v>
      </c>
      <c r="J24" s="17">
        <f t="shared" si="11"/>
        <v>6543355748.1670713</v>
      </c>
      <c r="K24" s="17">
        <f t="shared" si="11"/>
        <v>6585514049.4936724</v>
      </c>
      <c r="L24" s="17">
        <f t="shared" si="11"/>
        <v>6627734445.5662642</v>
      </c>
      <c r="M24" s="17">
        <f t="shared" si="11"/>
        <v>6672820041.1221466</v>
      </c>
      <c r="N24" s="17">
        <f t="shared" si="11"/>
        <v>6717974096.1354837</v>
      </c>
      <c r="O24" s="17">
        <f t="shared" si="11"/>
        <v>6763200033.5791483</v>
      </c>
      <c r="P24" s="17">
        <f t="shared" si="11"/>
        <v>7626229638.4145241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((153720990+25000000+25000000)+200000000)/12</f>
        <v>33643415.833333336</v>
      </c>
      <c r="E28" s="9">
        <f t="shared" si="12"/>
        <v>33643415.833333336</v>
      </c>
      <c r="F28" s="9">
        <f t="shared" si="12"/>
        <v>33643415.833333336</v>
      </c>
      <c r="G28" s="9">
        <f t="shared" si="12"/>
        <v>33643415.833333336</v>
      </c>
      <c r="H28" s="9">
        <f t="shared" si="12"/>
        <v>33643415.833333336</v>
      </c>
      <c r="I28" s="9">
        <f t="shared" si="12"/>
        <v>33643415.833333336</v>
      </c>
      <c r="J28" s="9">
        <f t="shared" si="12"/>
        <v>33643415.833333336</v>
      </c>
      <c r="K28" s="9">
        <f t="shared" si="12"/>
        <v>33643415.833333336</v>
      </c>
      <c r="L28" s="9">
        <f t="shared" si="12"/>
        <v>33643415.833333336</v>
      </c>
      <c r="M28" s="9">
        <f t="shared" si="12"/>
        <v>33643415.833333336</v>
      </c>
      <c r="N28" s="9">
        <f t="shared" si="12"/>
        <v>33643415.833333336</v>
      </c>
      <c r="O28" s="9">
        <f t="shared" si="12"/>
        <v>33643415.833333336</v>
      </c>
      <c r="P28" s="9">
        <f>SUM(D28:O28)</f>
        <v>403720989.99999994</v>
      </c>
    </row>
    <row r="29" spans="2:16" ht="18" customHeight="1" x14ac:dyDescent="0.2">
      <c r="B29" s="14" t="s">
        <v>50</v>
      </c>
      <c r="C29" s="9"/>
      <c r="D29" s="9">
        <f t="shared" ref="D29:O29" si="13">(25000000*12)/12</f>
        <v>25000000</v>
      </c>
      <c r="E29" s="9">
        <f t="shared" si="13"/>
        <v>25000000</v>
      </c>
      <c r="F29" s="9">
        <f t="shared" si="13"/>
        <v>25000000</v>
      </c>
      <c r="G29" s="9">
        <f t="shared" si="13"/>
        <v>25000000</v>
      </c>
      <c r="H29" s="9">
        <f t="shared" si="13"/>
        <v>25000000</v>
      </c>
      <c r="I29" s="9">
        <f t="shared" si="13"/>
        <v>25000000</v>
      </c>
      <c r="J29" s="9">
        <f t="shared" si="13"/>
        <v>25000000</v>
      </c>
      <c r="K29" s="9">
        <f t="shared" si="13"/>
        <v>25000000</v>
      </c>
      <c r="L29" s="9">
        <f t="shared" si="13"/>
        <v>25000000</v>
      </c>
      <c r="M29" s="9">
        <f t="shared" si="13"/>
        <v>25000000</v>
      </c>
      <c r="N29" s="9">
        <f t="shared" si="13"/>
        <v>25000000</v>
      </c>
      <c r="O29" s="9">
        <f t="shared" si="13"/>
        <v>25000000</v>
      </c>
      <c r="P29" s="9">
        <f>SUM(D29:O29)</f>
        <v>300000000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2000000/12</f>
        <v>166666.66666666666</v>
      </c>
      <c r="E33" s="33">
        <f t="shared" ref="E33:O33" si="15">2000000/12</f>
        <v>166666.66666666666</v>
      </c>
      <c r="F33" s="33">
        <f t="shared" si="15"/>
        <v>166666.66666666666</v>
      </c>
      <c r="G33" s="33">
        <f t="shared" si="15"/>
        <v>166666.66666666666</v>
      </c>
      <c r="H33" s="33">
        <f t="shared" si="15"/>
        <v>166666.66666666666</v>
      </c>
      <c r="I33" s="33">
        <f t="shared" si="15"/>
        <v>166666.66666666666</v>
      </c>
      <c r="J33" s="33">
        <f t="shared" si="15"/>
        <v>166666.66666666666</v>
      </c>
      <c r="K33" s="33">
        <f t="shared" si="15"/>
        <v>166666.66666666666</v>
      </c>
      <c r="L33" s="33">
        <f t="shared" si="15"/>
        <v>166666.66666666666</v>
      </c>
      <c r="M33" s="33">
        <f t="shared" si="15"/>
        <v>166666.66666666666</v>
      </c>
      <c r="N33" s="33">
        <f t="shared" si="15"/>
        <v>166666.66666666666</v>
      </c>
      <c r="O33" s="33">
        <f t="shared" si="15"/>
        <v>166666.66666666666</v>
      </c>
      <c r="P33" s="9">
        <f t="shared" si="14"/>
        <v>2000000.0000000002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 t="shared" ref="D37:O37" si="17">112936920/12</f>
        <v>9411410</v>
      </c>
      <c r="E37" s="33">
        <f t="shared" si="17"/>
        <v>9411410</v>
      </c>
      <c r="F37" s="33">
        <f t="shared" si="17"/>
        <v>9411410</v>
      </c>
      <c r="G37" s="33">
        <f t="shared" si="17"/>
        <v>9411410</v>
      </c>
      <c r="H37" s="33">
        <f t="shared" si="17"/>
        <v>9411410</v>
      </c>
      <c r="I37" s="33">
        <f t="shared" si="17"/>
        <v>9411410</v>
      </c>
      <c r="J37" s="33">
        <f t="shared" si="17"/>
        <v>9411410</v>
      </c>
      <c r="K37" s="33">
        <f t="shared" si="17"/>
        <v>9411410</v>
      </c>
      <c r="L37" s="33">
        <f t="shared" si="17"/>
        <v>9411410</v>
      </c>
      <c r="M37" s="33">
        <f t="shared" si="17"/>
        <v>9411410</v>
      </c>
      <c r="N37" s="33">
        <f t="shared" si="17"/>
        <v>9411410</v>
      </c>
      <c r="O37" s="33">
        <f t="shared" si="17"/>
        <v>9411410</v>
      </c>
      <c r="P37" s="9">
        <f t="shared" si="14"/>
        <v>112936920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1430534.32</v>
      </c>
      <c r="E38" s="9">
        <f t="shared" si="18"/>
        <v>1430534.32</v>
      </c>
      <c r="F38" s="9">
        <f t="shared" si="18"/>
        <v>1430534.32</v>
      </c>
      <c r="G38" s="9">
        <f t="shared" si="18"/>
        <v>1430534.32</v>
      </c>
      <c r="H38" s="9">
        <f t="shared" si="18"/>
        <v>1430534.32</v>
      </c>
      <c r="I38" s="9">
        <f t="shared" si="18"/>
        <v>1430534.32</v>
      </c>
      <c r="J38" s="9">
        <f t="shared" si="18"/>
        <v>1430534.32</v>
      </c>
      <c r="K38" s="9">
        <f t="shared" si="18"/>
        <v>1430534.32</v>
      </c>
      <c r="L38" s="9">
        <f t="shared" si="18"/>
        <v>1430534.32</v>
      </c>
      <c r="M38" s="9">
        <f t="shared" si="18"/>
        <v>1430534.32</v>
      </c>
      <c r="N38" s="9">
        <f t="shared" si="18"/>
        <v>1430534.32</v>
      </c>
      <c r="O38" s="9">
        <f t="shared" si="18"/>
        <v>1430534.32</v>
      </c>
      <c r="P38" s="9">
        <f t="shared" si="14"/>
        <v>17166411.84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9">
        <f t="shared" si="14"/>
        <v>0</v>
      </c>
    </row>
    <row r="46" spans="2:16" ht="18" customHeight="1" x14ac:dyDescent="0.2">
      <c r="B46" s="14" t="s">
        <v>62</v>
      </c>
      <c r="C46" s="9"/>
      <c r="D46" s="33">
        <f t="shared" ref="D46:O46" si="25">400000/12</f>
        <v>33333.333333333336</v>
      </c>
      <c r="E46" s="33">
        <f t="shared" si="25"/>
        <v>33333.333333333336</v>
      </c>
      <c r="F46" s="33">
        <f t="shared" si="25"/>
        <v>33333.333333333336</v>
      </c>
      <c r="G46" s="33">
        <f t="shared" si="25"/>
        <v>33333.333333333336</v>
      </c>
      <c r="H46" s="33">
        <f t="shared" si="25"/>
        <v>33333.333333333336</v>
      </c>
      <c r="I46" s="33">
        <f t="shared" si="25"/>
        <v>33333.333333333336</v>
      </c>
      <c r="J46" s="33">
        <f t="shared" si="25"/>
        <v>33333.333333333336</v>
      </c>
      <c r="K46" s="33">
        <f t="shared" si="25"/>
        <v>33333.333333333336</v>
      </c>
      <c r="L46" s="33">
        <f t="shared" si="25"/>
        <v>33333.333333333336</v>
      </c>
      <c r="M46" s="33">
        <f t="shared" si="25"/>
        <v>33333.333333333336</v>
      </c>
      <c r="N46" s="33">
        <f t="shared" si="25"/>
        <v>33333.333333333336</v>
      </c>
      <c r="O46" s="33">
        <f t="shared" si="25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6">1000000/12</f>
        <v>83333.333333333328</v>
      </c>
      <c r="E47" s="33">
        <f t="shared" si="26"/>
        <v>83333.333333333328</v>
      </c>
      <c r="F47" s="33">
        <f t="shared" si="26"/>
        <v>83333.333333333328</v>
      </c>
      <c r="G47" s="33">
        <f t="shared" si="26"/>
        <v>83333.333333333328</v>
      </c>
      <c r="H47" s="33">
        <f t="shared" si="26"/>
        <v>83333.333333333328</v>
      </c>
      <c r="I47" s="33">
        <f t="shared" si="26"/>
        <v>83333.333333333328</v>
      </c>
      <c r="J47" s="33">
        <f t="shared" si="26"/>
        <v>83333.333333333328</v>
      </c>
      <c r="K47" s="33">
        <f t="shared" si="26"/>
        <v>83333.333333333328</v>
      </c>
      <c r="L47" s="33">
        <f t="shared" si="26"/>
        <v>83333.333333333328</v>
      </c>
      <c r="M47" s="33">
        <f t="shared" si="26"/>
        <v>83333.333333333328</v>
      </c>
      <c r="N47" s="33">
        <f t="shared" si="26"/>
        <v>83333.333333333328</v>
      </c>
      <c r="O47" s="33">
        <f t="shared" si="26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7">(39468000+1500000)/12</f>
        <v>3414000</v>
      </c>
      <c r="E48" s="33">
        <f t="shared" si="27"/>
        <v>3414000</v>
      </c>
      <c r="F48" s="33">
        <f t="shared" si="27"/>
        <v>3414000</v>
      </c>
      <c r="G48" s="33">
        <f t="shared" si="27"/>
        <v>3414000</v>
      </c>
      <c r="H48" s="33">
        <f t="shared" si="27"/>
        <v>3414000</v>
      </c>
      <c r="I48" s="33">
        <f t="shared" si="27"/>
        <v>3414000</v>
      </c>
      <c r="J48" s="33">
        <f t="shared" si="27"/>
        <v>3414000</v>
      </c>
      <c r="K48" s="33">
        <f t="shared" si="27"/>
        <v>3414000</v>
      </c>
      <c r="L48" s="33">
        <f t="shared" si="27"/>
        <v>3414000</v>
      </c>
      <c r="M48" s="33">
        <f t="shared" si="27"/>
        <v>3414000</v>
      </c>
      <c r="N48" s="33">
        <f t="shared" si="27"/>
        <v>3414000</v>
      </c>
      <c r="O48" s="33">
        <f t="shared" si="27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>5000000/12</f>
        <v>416666.66666666669</v>
      </c>
      <c r="E49" s="33">
        <f t="shared" ref="E49:O49" si="28">5000000/12</f>
        <v>416666.66666666669</v>
      </c>
      <c r="F49" s="33">
        <f t="shared" si="28"/>
        <v>416666.66666666669</v>
      </c>
      <c r="G49" s="33">
        <f t="shared" si="28"/>
        <v>416666.66666666669</v>
      </c>
      <c r="H49" s="33">
        <f t="shared" si="28"/>
        <v>416666.66666666669</v>
      </c>
      <c r="I49" s="33">
        <f t="shared" si="28"/>
        <v>416666.66666666669</v>
      </c>
      <c r="J49" s="33">
        <f t="shared" si="28"/>
        <v>416666.66666666669</v>
      </c>
      <c r="K49" s="33">
        <f t="shared" si="28"/>
        <v>416666.66666666669</v>
      </c>
      <c r="L49" s="33">
        <f t="shared" si="28"/>
        <v>416666.66666666669</v>
      </c>
      <c r="M49" s="33">
        <f t="shared" si="28"/>
        <v>416666.66666666669</v>
      </c>
      <c r="N49" s="33">
        <f t="shared" si="28"/>
        <v>416666.66666666669</v>
      </c>
      <c r="O49" s="33">
        <f t="shared" si="28"/>
        <v>416666.66666666669</v>
      </c>
      <c r="P49" s="9">
        <f t="shared" si="14"/>
        <v>5000000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(('2043'!P23-('2043'!P59-'2043'!P45))*0.1)/12</f>
        <v>3974543.3165496089</v>
      </c>
      <c r="E53" s="33">
        <f>(('2043'!P23-('2043'!P59-'2043'!P45))*0.1)/12</f>
        <v>3974543.3165496089</v>
      </c>
      <c r="F53" s="33">
        <f>(('2043'!P23-('2043'!P59-'2043'!P45))*0.1)/12</f>
        <v>3974543.3165496089</v>
      </c>
      <c r="G53" s="33">
        <f>(('2043'!P23-('2043'!P59-'2043'!P45))*0.1)/12</f>
        <v>3974543.3165496089</v>
      </c>
      <c r="H53" s="33">
        <f>(('2043'!P23-('2043'!P59-'2043'!P45))*0.1)/12</f>
        <v>3974543.3165496089</v>
      </c>
      <c r="I53" s="33">
        <f>(('2043'!P23-('2043'!P59-'2043'!P45))*0.1)/12</f>
        <v>3974543.3165496089</v>
      </c>
      <c r="J53" s="33">
        <f>(('2043'!P23-('2043'!P59-'2043'!P45))*0.1)/12</f>
        <v>3974543.3165496089</v>
      </c>
      <c r="K53" s="33">
        <f>(('2043'!P23-('2043'!P59-'2043'!P45))*0.1)/12</f>
        <v>3974543.3165496089</v>
      </c>
      <c r="L53" s="33">
        <f>(('2043'!P23-('2043'!P59-'2043'!P45))*0.1)/12</f>
        <v>3974543.3165496089</v>
      </c>
      <c r="M53" s="33">
        <f>(('2043'!P23-('2043'!P59-'2043'!P45))*0.1)/12</f>
        <v>3974543.3165496089</v>
      </c>
      <c r="N53" s="33">
        <f>(('2043'!P23-('2043'!P59-'2043'!P45))*0.1)/12</f>
        <v>3974543.3165496089</v>
      </c>
      <c r="O53" s="33">
        <f>(('2043'!P23-('2043'!P59-'2043'!P45))*0.1)/12</f>
        <v>3974543.3165496089</v>
      </c>
      <c r="P53" s="9">
        <f t="shared" si="14"/>
        <v>47694519.798595302</v>
      </c>
    </row>
    <row r="54" spans="2:16" ht="18" customHeight="1" x14ac:dyDescent="0.2">
      <c r="B54" s="14" t="s">
        <v>72</v>
      </c>
      <c r="C54" s="9"/>
      <c r="D54" s="33">
        <f t="shared" ref="D54:O54" si="29">400000/12</f>
        <v>33333.333333333336</v>
      </c>
      <c r="E54" s="33">
        <f t="shared" si="29"/>
        <v>33333.333333333336</v>
      </c>
      <c r="F54" s="33">
        <f t="shared" si="29"/>
        <v>33333.333333333336</v>
      </c>
      <c r="G54" s="33">
        <f t="shared" si="29"/>
        <v>33333.333333333336</v>
      </c>
      <c r="H54" s="33">
        <f t="shared" si="29"/>
        <v>33333.333333333336</v>
      </c>
      <c r="I54" s="33">
        <f t="shared" si="29"/>
        <v>33333.333333333336</v>
      </c>
      <c r="J54" s="33">
        <f t="shared" si="29"/>
        <v>33333.333333333336</v>
      </c>
      <c r="K54" s="33">
        <f t="shared" si="29"/>
        <v>33333.333333333336</v>
      </c>
      <c r="L54" s="33">
        <f t="shared" si="29"/>
        <v>33333.333333333336</v>
      </c>
      <c r="M54" s="33">
        <f t="shared" si="29"/>
        <v>33333.333333333336</v>
      </c>
      <c r="N54" s="33">
        <f t="shared" si="29"/>
        <v>33333.333333333336</v>
      </c>
      <c r="O54" s="33">
        <f t="shared" si="29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30">2000000/12</f>
        <v>166666.66666666666</v>
      </c>
      <c r="E55" s="33">
        <f t="shared" si="30"/>
        <v>166666.66666666666</v>
      </c>
      <c r="F55" s="33">
        <f t="shared" si="30"/>
        <v>166666.66666666666</v>
      </c>
      <c r="G55" s="33">
        <f t="shared" si="30"/>
        <v>166666.66666666666</v>
      </c>
      <c r="H55" s="33">
        <f t="shared" si="30"/>
        <v>166666.66666666666</v>
      </c>
      <c r="I55" s="33">
        <f t="shared" si="30"/>
        <v>166666.66666666666</v>
      </c>
      <c r="J55" s="33">
        <f t="shared" si="30"/>
        <v>166666.66666666666</v>
      </c>
      <c r="K55" s="33">
        <f t="shared" si="30"/>
        <v>166666.66666666666</v>
      </c>
      <c r="L55" s="33">
        <f t="shared" si="30"/>
        <v>166666.66666666666</v>
      </c>
      <c r="M55" s="33">
        <f t="shared" si="30"/>
        <v>166666.66666666666</v>
      </c>
      <c r="N55" s="33">
        <f t="shared" si="30"/>
        <v>166666.66666666666</v>
      </c>
      <c r="O55" s="33">
        <f t="shared" si="30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1">SUM(C27:C58)</f>
        <v>0</v>
      </c>
      <c r="D59" s="17">
        <f t="shared" si="31"/>
        <v>78457236.803216279</v>
      </c>
      <c r="E59" s="17">
        <f t="shared" si="31"/>
        <v>78457236.803216279</v>
      </c>
      <c r="F59" s="17">
        <f t="shared" si="31"/>
        <v>78457236.803216279</v>
      </c>
      <c r="G59" s="17">
        <f t="shared" si="31"/>
        <v>78457236.803216279</v>
      </c>
      <c r="H59" s="17">
        <f t="shared" si="31"/>
        <v>78457236.803216279</v>
      </c>
      <c r="I59" s="17">
        <f t="shared" si="31"/>
        <v>78457236.803216279</v>
      </c>
      <c r="J59" s="17">
        <f t="shared" si="31"/>
        <v>78457236.803216279</v>
      </c>
      <c r="K59" s="17">
        <f t="shared" si="31"/>
        <v>78457236.803216279</v>
      </c>
      <c r="L59" s="17">
        <f t="shared" si="31"/>
        <v>78457236.803216279</v>
      </c>
      <c r="M59" s="17">
        <f t="shared" si="31"/>
        <v>78457236.803216279</v>
      </c>
      <c r="N59" s="17">
        <f t="shared" si="31"/>
        <v>78457236.803216279</v>
      </c>
      <c r="O59" s="17">
        <f t="shared" si="31"/>
        <v>78457236.803216279</v>
      </c>
      <c r="P59" s="17">
        <f t="shared" si="31"/>
        <v>941486841.63859534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32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2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2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2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25672259.899297655</v>
      </c>
      <c r="P64" s="9">
        <f t="shared" si="32"/>
        <v>25672259.899297655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3">SUM(D59:D64)</f>
        <v>78457236.803216279</v>
      </c>
      <c r="E65" s="17">
        <f t="shared" si="33"/>
        <v>78457236.803216279</v>
      </c>
      <c r="F65" s="17">
        <f t="shared" si="33"/>
        <v>78457236.803216279</v>
      </c>
      <c r="G65" s="17">
        <f t="shared" si="33"/>
        <v>78457236.803216279</v>
      </c>
      <c r="H65" s="17">
        <f t="shared" si="33"/>
        <v>78457236.803216279</v>
      </c>
      <c r="I65" s="17">
        <f t="shared" si="33"/>
        <v>78457236.803216279</v>
      </c>
      <c r="J65" s="17">
        <f t="shared" si="33"/>
        <v>78457236.803216279</v>
      </c>
      <c r="K65" s="17">
        <f t="shared" si="33"/>
        <v>78457236.803216279</v>
      </c>
      <c r="L65" s="17">
        <f t="shared" si="33"/>
        <v>78457236.803216279</v>
      </c>
      <c r="M65" s="17">
        <f t="shared" si="33"/>
        <v>78457236.803216279</v>
      </c>
      <c r="N65" s="17">
        <f t="shared" si="33"/>
        <v>78457236.803216279</v>
      </c>
      <c r="O65" s="17">
        <f t="shared" si="33"/>
        <v>104129496.70251393</v>
      </c>
      <c r="P65" s="17">
        <f t="shared" si="33"/>
        <v>967159101.53789306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4">(C24-C65)</f>
        <v>0</v>
      </c>
      <c r="D66" s="17">
        <f t="shared" si="34"/>
        <v>6213096596.730257</v>
      </c>
      <c r="E66" s="17">
        <f t="shared" si="34"/>
        <v>6254939724.2472134</v>
      </c>
      <c r="F66" s="17">
        <f t="shared" si="34"/>
        <v>6296829187.8196783</v>
      </c>
      <c r="G66" s="17">
        <f t="shared" si="34"/>
        <v>6338767304.2504272</v>
      </c>
      <c r="H66" s="17">
        <f t="shared" si="34"/>
        <v>6380756506.182374</v>
      </c>
      <c r="I66" s="17">
        <f t="shared" si="34"/>
        <v>6422799347.8905792</v>
      </c>
      <c r="J66" s="17">
        <f t="shared" si="34"/>
        <v>6464898511.3638554</v>
      </c>
      <c r="K66" s="17">
        <f t="shared" si="34"/>
        <v>6507056812.6904564</v>
      </c>
      <c r="L66" s="17">
        <f t="shared" si="34"/>
        <v>6549277208.7630482</v>
      </c>
      <c r="M66" s="17">
        <f t="shared" si="34"/>
        <v>6594362804.3189306</v>
      </c>
      <c r="N66" s="17">
        <f t="shared" si="34"/>
        <v>6639516859.3322678</v>
      </c>
      <c r="O66" s="17">
        <f t="shared" si="34"/>
        <v>6659070536.8766346</v>
      </c>
      <c r="P66" s="17">
        <f t="shared" si="34"/>
        <v>6659070536.8766308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g+U5NGWlDD+dcXSH/mAYEDg0/y7INtGCFeq5XCJFZJqw72Wg/NHcIaPqOQUDgnPq+JJvrEVgFo3UsSR+2hpUbw==" saltValue="v8JwvNRJydHXsa3OQ7R2KQ==" spinCount="100000" sheet="1" objects="1" scenarios="1"/>
  <pageMargins left="0" right="0" top="0.5" bottom="0.25" header="0" footer="0"/>
  <pageSetup scale="45" fitToWidth="0" orientation="landscape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5B82C-C3AF-4AE5-942D-F21FD76DEA82}">
  <sheetPr>
    <tabColor indexed="44"/>
    <pageSetUpPr fitToPage="1"/>
  </sheetPr>
  <dimension ref="B1:S74"/>
  <sheetViews>
    <sheetView showGridLines="0" zoomScale="90" zoomScaleNormal="90" workbookViewId="0">
      <pane ySplit="4" topLeftCell="A5" activePane="bottomLeft" state="frozen"/>
      <selection pane="bottomLeft" activeCell="C9" sqref="C9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52963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52963</v>
      </c>
      <c r="E4" s="30">
        <f>DATE(YEAR(D4),MONTH(D4)+1,1)</f>
        <v>52994</v>
      </c>
      <c r="F4" s="30">
        <f t="shared" ref="F4:O4" si="0">DATE(YEAR(E4),MONTH(E4)+1,1)</f>
        <v>53022</v>
      </c>
      <c r="G4" s="30">
        <f t="shared" si="0"/>
        <v>53053</v>
      </c>
      <c r="H4" s="30">
        <f t="shared" si="0"/>
        <v>53083</v>
      </c>
      <c r="I4" s="30">
        <f t="shared" si="0"/>
        <v>53114</v>
      </c>
      <c r="J4" s="30">
        <f t="shared" si="0"/>
        <v>53144</v>
      </c>
      <c r="K4" s="30">
        <f t="shared" si="0"/>
        <v>53175</v>
      </c>
      <c r="L4" s="30">
        <f t="shared" si="0"/>
        <v>53206</v>
      </c>
      <c r="M4" s="30">
        <f t="shared" si="0"/>
        <v>53236</v>
      </c>
      <c r="N4" s="30">
        <f t="shared" si="0"/>
        <v>53267</v>
      </c>
      <c r="O4" s="30">
        <f t="shared" si="0"/>
        <v>53297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'2044'!P66</f>
        <v>6659070536.8766308</v>
      </c>
      <c r="E5" s="9">
        <f t="shared" ref="E5:O5" si="1">D66</f>
        <v>6700565368.1502447</v>
      </c>
      <c r="F5" s="9">
        <f t="shared" si="1"/>
        <v>6742104329.0005341</v>
      </c>
      <c r="G5" s="9">
        <f t="shared" si="1"/>
        <v>6783689625.906332</v>
      </c>
      <c r="H5" s="9">
        <f t="shared" si="1"/>
        <v>6825323575.670414</v>
      </c>
      <c r="I5" s="9">
        <f t="shared" si="1"/>
        <v>6867008610.9356937</v>
      </c>
      <c r="J5" s="9">
        <f t="shared" si="1"/>
        <v>6908747285.977232</v>
      </c>
      <c r="K5" s="9">
        <f t="shared" si="1"/>
        <v>6950542282.7838411</v>
      </c>
      <c r="L5" s="9">
        <f t="shared" si="1"/>
        <v>6992396417.4437752</v>
      </c>
      <c r="M5" s="9">
        <f t="shared" si="1"/>
        <v>7034312646.8497</v>
      </c>
      <c r="N5" s="9">
        <f t="shared" si="1"/>
        <v>7079094075.7389154</v>
      </c>
      <c r="O5" s="9">
        <f t="shared" si="1"/>
        <v>7123943964.0855856</v>
      </c>
      <c r="P5" s="9">
        <f>D5</f>
        <v>6659070536.8766308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(116248843.21/4)+(116248843.21/4)+(116248843.21/4)+(116248843.21/4)</f>
        <v>116248843.20999999</v>
      </c>
      <c r="E9" s="9">
        <f t="shared" si="3"/>
        <v>116248843.20999999</v>
      </c>
      <c r="F9" s="9">
        <f t="shared" si="3"/>
        <v>116248843.20999999</v>
      </c>
      <c r="G9" s="9">
        <f t="shared" si="3"/>
        <v>116248843.20999999</v>
      </c>
      <c r="H9" s="9">
        <f t="shared" si="3"/>
        <v>116248843.20999999</v>
      </c>
      <c r="I9" s="9">
        <f t="shared" si="3"/>
        <v>116248843.20999999</v>
      </c>
      <c r="J9" s="9">
        <f t="shared" si="3"/>
        <v>116248843.20999999</v>
      </c>
      <c r="K9" s="9">
        <f t="shared" si="3"/>
        <v>116248843.20999999</v>
      </c>
      <c r="L9" s="9">
        <f t="shared" si="3"/>
        <v>116248843.20999999</v>
      </c>
      <c r="M9" s="9">
        <f t="shared" si="3"/>
        <v>116248843.20999999</v>
      </c>
      <c r="N9" s="9">
        <f t="shared" si="3"/>
        <v>116248843.20999999</v>
      </c>
      <c r="O9" s="9">
        <f t="shared" si="3"/>
        <v>116248843.20999999</v>
      </c>
      <c r="P9" s="9">
        <f t="shared" si="2"/>
        <v>1394986118.5200002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118648843.20999999</v>
      </c>
      <c r="E14" s="9">
        <f t="shared" si="5"/>
        <v>118648843.20999999</v>
      </c>
      <c r="F14" s="9">
        <f t="shared" si="5"/>
        <v>118648843.20999999</v>
      </c>
      <c r="G14" s="9">
        <f t="shared" si="5"/>
        <v>118648843.20999999</v>
      </c>
      <c r="H14" s="9">
        <f t="shared" si="5"/>
        <v>118648843.20999999</v>
      </c>
      <c r="I14" s="9">
        <f t="shared" si="5"/>
        <v>118648843.20999999</v>
      </c>
      <c r="J14" s="9">
        <f t="shared" si="5"/>
        <v>118648843.20999999</v>
      </c>
      <c r="K14" s="9">
        <f t="shared" si="5"/>
        <v>118648843.20999999</v>
      </c>
      <c r="L14" s="9">
        <f t="shared" si="5"/>
        <v>118648843.20999999</v>
      </c>
      <c r="M14" s="9">
        <f t="shared" si="5"/>
        <v>121448843.20999999</v>
      </c>
      <c r="N14" s="9">
        <f t="shared" si="5"/>
        <v>121448843.20999999</v>
      </c>
      <c r="O14" s="9">
        <f t="shared" si="5"/>
        <v>121448843.20999999</v>
      </c>
      <c r="P14" s="9">
        <f t="shared" si="2"/>
        <v>1432186118.5200002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120256234.7434973</v>
      </c>
      <c r="E23" s="17">
        <f t="shared" si="10"/>
        <v>120300364.32017216</v>
      </c>
      <c r="F23" s="17">
        <f t="shared" si="10"/>
        <v>120346700.37568077</v>
      </c>
      <c r="G23" s="17">
        <f t="shared" si="10"/>
        <v>120395353.23396482</v>
      </c>
      <c r="H23" s="17">
        <f t="shared" si="10"/>
        <v>120446438.73516306</v>
      </c>
      <c r="I23" s="17">
        <f t="shared" si="10"/>
        <v>120500078.5114212</v>
      </c>
      <c r="J23" s="17">
        <f t="shared" si="10"/>
        <v>120556400.27649227</v>
      </c>
      <c r="K23" s="17">
        <f t="shared" si="10"/>
        <v>120615538.12981689</v>
      </c>
      <c r="L23" s="17">
        <f t="shared" si="10"/>
        <v>120677632.87580773</v>
      </c>
      <c r="M23" s="17">
        <f t="shared" si="10"/>
        <v>123542832.35909812</v>
      </c>
      <c r="N23" s="17">
        <f t="shared" si="10"/>
        <v>123611291.81655303</v>
      </c>
      <c r="O23" s="17">
        <f t="shared" si="10"/>
        <v>123683174.24688068</v>
      </c>
      <c r="P23" s="17">
        <f t="shared" si="10"/>
        <v>1454932039.6245484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6779326771.6201277</v>
      </c>
      <c r="E24" s="17">
        <f t="shared" si="11"/>
        <v>6820865732.470417</v>
      </c>
      <c r="F24" s="17">
        <f t="shared" si="11"/>
        <v>6862451029.376215</v>
      </c>
      <c r="G24" s="17">
        <f t="shared" si="11"/>
        <v>6904084979.1402969</v>
      </c>
      <c r="H24" s="17">
        <f t="shared" si="11"/>
        <v>6945770014.4055767</v>
      </c>
      <c r="I24" s="17">
        <f t="shared" si="11"/>
        <v>6987508689.4471149</v>
      </c>
      <c r="J24" s="17">
        <f t="shared" si="11"/>
        <v>7029303686.2537241</v>
      </c>
      <c r="K24" s="17">
        <f t="shared" si="11"/>
        <v>7071157820.9136581</v>
      </c>
      <c r="L24" s="17">
        <f t="shared" si="11"/>
        <v>7113074050.3195829</v>
      </c>
      <c r="M24" s="17">
        <f t="shared" si="11"/>
        <v>7157855479.2087984</v>
      </c>
      <c r="N24" s="17">
        <f t="shared" si="11"/>
        <v>7202705367.5554686</v>
      </c>
      <c r="O24" s="17">
        <f t="shared" si="11"/>
        <v>7247627138.3324661</v>
      </c>
      <c r="P24" s="17">
        <f t="shared" si="11"/>
        <v>8114002576.5011787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((153720990+25000000+25000000)+200000000)/12</f>
        <v>33643415.833333336</v>
      </c>
      <c r="E28" s="9">
        <f t="shared" si="12"/>
        <v>33643415.833333336</v>
      </c>
      <c r="F28" s="9">
        <f t="shared" si="12"/>
        <v>33643415.833333336</v>
      </c>
      <c r="G28" s="9">
        <f t="shared" si="12"/>
        <v>33643415.833333336</v>
      </c>
      <c r="H28" s="9">
        <f t="shared" si="12"/>
        <v>33643415.833333336</v>
      </c>
      <c r="I28" s="9">
        <f t="shared" si="12"/>
        <v>33643415.833333336</v>
      </c>
      <c r="J28" s="9">
        <f t="shared" si="12"/>
        <v>33643415.833333336</v>
      </c>
      <c r="K28" s="9">
        <f t="shared" si="12"/>
        <v>33643415.833333336</v>
      </c>
      <c r="L28" s="9">
        <f t="shared" si="12"/>
        <v>33643415.833333336</v>
      </c>
      <c r="M28" s="9">
        <f t="shared" si="12"/>
        <v>33643415.833333336</v>
      </c>
      <c r="N28" s="9">
        <f t="shared" si="12"/>
        <v>33643415.833333336</v>
      </c>
      <c r="O28" s="9">
        <f t="shared" si="12"/>
        <v>33643415.833333336</v>
      </c>
      <c r="P28" s="9">
        <f>SUM(D28:O28)</f>
        <v>403720989.99999994</v>
      </c>
    </row>
    <row r="29" spans="2:16" ht="18" customHeight="1" x14ac:dyDescent="0.2">
      <c r="B29" s="14" t="s">
        <v>50</v>
      </c>
      <c r="C29" s="9"/>
      <c r="D29" s="9">
        <f t="shared" ref="D29:O29" si="13">(25000000*12)/12</f>
        <v>25000000</v>
      </c>
      <c r="E29" s="9">
        <f t="shared" si="13"/>
        <v>25000000</v>
      </c>
      <c r="F29" s="9">
        <f t="shared" si="13"/>
        <v>25000000</v>
      </c>
      <c r="G29" s="9">
        <f t="shared" si="13"/>
        <v>25000000</v>
      </c>
      <c r="H29" s="9">
        <f t="shared" si="13"/>
        <v>25000000</v>
      </c>
      <c r="I29" s="9">
        <f t="shared" si="13"/>
        <v>25000000</v>
      </c>
      <c r="J29" s="9">
        <f t="shared" si="13"/>
        <v>25000000</v>
      </c>
      <c r="K29" s="9">
        <f t="shared" si="13"/>
        <v>25000000</v>
      </c>
      <c r="L29" s="9">
        <f t="shared" si="13"/>
        <v>25000000</v>
      </c>
      <c r="M29" s="9">
        <f t="shared" si="13"/>
        <v>25000000</v>
      </c>
      <c r="N29" s="9">
        <f t="shared" si="13"/>
        <v>25000000</v>
      </c>
      <c r="O29" s="9">
        <f t="shared" si="13"/>
        <v>25000000</v>
      </c>
      <c r="P29" s="9">
        <f>SUM(D29:O29)</f>
        <v>300000000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2000000/12</f>
        <v>166666.66666666666</v>
      </c>
      <c r="E33" s="33">
        <f t="shared" ref="E33:O33" si="15">2000000/12</f>
        <v>166666.66666666666</v>
      </c>
      <c r="F33" s="33">
        <f t="shared" si="15"/>
        <v>166666.66666666666</v>
      </c>
      <c r="G33" s="33">
        <f t="shared" si="15"/>
        <v>166666.66666666666</v>
      </c>
      <c r="H33" s="33">
        <f t="shared" si="15"/>
        <v>166666.66666666666</v>
      </c>
      <c r="I33" s="33">
        <f t="shared" si="15"/>
        <v>166666.66666666666</v>
      </c>
      <c r="J33" s="33">
        <f t="shared" si="15"/>
        <v>166666.66666666666</v>
      </c>
      <c r="K33" s="33">
        <f t="shared" si="15"/>
        <v>166666.66666666666</v>
      </c>
      <c r="L33" s="33">
        <f t="shared" si="15"/>
        <v>166666.66666666666</v>
      </c>
      <c r="M33" s="33">
        <f t="shared" si="15"/>
        <v>166666.66666666666</v>
      </c>
      <c r="N33" s="33">
        <f t="shared" si="15"/>
        <v>166666.66666666666</v>
      </c>
      <c r="O33" s="33">
        <f t="shared" si="15"/>
        <v>166666.66666666666</v>
      </c>
      <c r="P33" s="9">
        <f t="shared" si="14"/>
        <v>2000000.0000000002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 t="shared" ref="D37:O37" si="17">112936920/12</f>
        <v>9411410</v>
      </c>
      <c r="E37" s="33">
        <f t="shared" si="17"/>
        <v>9411410</v>
      </c>
      <c r="F37" s="33">
        <f t="shared" si="17"/>
        <v>9411410</v>
      </c>
      <c r="G37" s="33">
        <f t="shared" si="17"/>
        <v>9411410</v>
      </c>
      <c r="H37" s="33">
        <f t="shared" si="17"/>
        <v>9411410</v>
      </c>
      <c r="I37" s="33">
        <f t="shared" si="17"/>
        <v>9411410</v>
      </c>
      <c r="J37" s="33">
        <f t="shared" si="17"/>
        <v>9411410</v>
      </c>
      <c r="K37" s="33">
        <f t="shared" si="17"/>
        <v>9411410</v>
      </c>
      <c r="L37" s="33">
        <f t="shared" si="17"/>
        <v>9411410</v>
      </c>
      <c r="M37" s="33">
        <f t="shared" si="17"/>
        <v>9411410</v>
      </c>
      <c r="N37" s="33">
        <f t="shared" si="17"/>
        <v>9411410</v>
      </c>
      <c r="O37" s="33">
        <f t="shared" si="17"/>
        <v>9411410</v>
      </c>
      <c r="P37" s="9">
        <f t="shared" si="14"/>
        <v>112936920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1430534.32</v>
      </c>
      <c r="E38" s="9">
        <f t="shared" si="18"/>
        <v>1430534.32</v>
      </c>
      <c r="F38" s="9">
        <f t="shared" si="18"/>
        <v>1430534.32</v>
      </c>
      <c r="G38" s="9">
        <f t="shared" si="18"/>
        <v>1430534.32</v>
      </c>
      <c r="H38" s="9">
        <f t="shared" si="18"/>
        <v>1430534.32</v>
      </c>
      <c r="I38" s="9">
        <f t="shared" si="18"/>
        <v>1430534.32</v>
      </c>
      <c r="J38" s="9">
        <f t="shared" si="18"/>
        <v>1430534.32</v>
      </c>
      <c r="K38" s="9">
        <f t="shared" si="18"/>
        <v>1430534.32</v>
      </c>
      <c r="L38" s="9">
        <f t="shared" si="18"/>
        <v>1430534.32</v>
      </c>
      <c r="M38" s="9">
        <f t="shared" si="18"/>
        <v>1430534.32</v>
      </c>
      <c r="N38" s="9">
        <f t="shared" si="18"/>
        <v>1430534.32</v>
      </c>
      <c r="O38" s="9">
        <f t="shared" si="18"/>
        <v>1430534.32</v>
      </c>
      <c r="P38" s="9">
        <f t="shared" si="14"/>
        <v>17166411.84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9">
        <f t="shared" si="14"/>
        <v>0</v>
      </c>
    </row>
    <row r="46" spans="2:16" ht="18" customHeight="1" x14ac:dyDescent="0.2">
      <c r="B46" s="14" t="s">
        <v>62</v>
      </c>
      <c r="C46" s="9"/>
      <c r="D46" s="33">
        <f t="shared" ref="D46:O46" si="25">400000/12</f>
        <v>33333.333333333336</v>
      </c>
      <c r="E46" s="33">
        <f t="shared" si="25"/>
        <v>33333.333333333336</v>
      </c>
      <c r="F46" s="33">
        <f t="shared" si="25"/>
        <v>33333.333333333336</v>
      </c>
      <c r="G46" s="33">
        <f t="shared" si="25"/>
        <v>33333.333333333336</v>
      </c>
      <c r="H46" s="33">
        <f t="shared" si="25"/>
        <v>33333.333333333336</v>
      </c>
      <c r="I46" s="33">
        <f t="shared" si="25"/>
        <v>33333.333333333336</v>
      </c>
      <c r="J46" s="33">
        <f t="shared" si="25"/>
        <v>33333.333333333336</v>
      </c>
      <c r="K46" s="33">
        <f t="shared" si="25"/>
        <v>33333.333333333336</v>
      </c>
      <c r="L46" s="33">
        <f t="shared" si="25"/>
        <v>33333.333333333336</v>
      </c>
      <c r="M46" s="33">
        <f t="shared" si="25"/>
        <v>33333.333333333336</v>
      </c>
      <c r="N46" s="33">
        <f t="shared" si="25"/>
        <v>33333.333333333336</v>
      </c>
      <c r="O46" s="33">
        <f t="shared" si="25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6">1000000/12</f>
        <v>83333.333333333328</v>
      </c>
      <c r="E47" s="33">
        <f t="shared" si="26"/>
        <v>83333.333333333328</v>
      </c>
      <c r="F47" s="33">
        <f t="shared" si="26"/>
        <v>83333.333333333328</v>
      </c>
      <c r="G47" s="33">
        <f t="shared" si="26"/>
        <v>83333.333333333328</v>
      </c>
      <c r="H47" s="33">
        <f t="shared" si="26"/>
        <v>83333.333333333328</v>
      </c>
      <c r="I47" s="33">
        <f t="shared" si="26"/>
        <v>83333.333333333328</v>
      </c>
      <c r="J47" s="33">
        <f t="shared" si="26"/>
        <v>83333.333333333328</v>
      </c>
      <c r="K47" s="33">
        <f t="shared" si="26"/>
        <v>83333.333333333328</v>
      </c>
      <c r="L47" s="33">
        <f t="shared" si="26"/>
        <v>83333.333333333328</v>
      </c>
      <c r="M47" s="33">
        <f t="shared" si="26"/>
        <v>83333.333333333328</v>
      </c>
      <c r="N47" s="33">
        <f t="shared" si="26"/>
        <v>83333.333333333328</v>
      </c>
      <c r="O47" s="33">
        <f t="shared" si="26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7">(39468000+1500000)/12</f>
        <v>3414000</v>
      </c>
      <c r="E48" s="33">
        <f t="shared" si="27"/>
        <v>3414000</v>
      </c>
      <c r="F48" s="33">
        <f t="shared" si="27"/>
        <v>3414000</v>
      </c>
      <c r="G48" s="33">
        <f t="shared" si="27"/>
        <v>3414000</v>
      </c>
      <c r="H48" s="33">
        <f t="shared" si="27"/>
        <v>3414000</v>
      </c>
      <c r="I48" s="33">
        <f t="shared" si="27"/>
        <v>3414000</v>
      </c>
      <c r="J48" s="33">
        <f t="shared" si="27"/>
        <v>3414000</v>
      </c>
      <c r="K48" s="33">
        <f t="shared" si="27"/>
        <v>3414000</v>
      </c>
      <c r="L48" s="33">
        <f t="shared" si="27"/>
        <v>3414000</v>
      </c>
      <c r="M48" s="33">
        <f t="shared" si="27"/>
        <v>3414000</v>
      </c>
      <c r="N48" s="33">
        <f t="shared" si="27"/>
        <v>3414000</v>
      </c>
      <c r="O48" s="33">
        <f t="shared" si="27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>5000000/12</f>
        <v>416666.66666666669</v>
      </c>
      <c r="E49" s="33">
        <f t="shared" ref="E49:O49" si="28">5000000/12</f>
        <v>416666.66666666669</v>
      </c>
      <c r="F49" s="33">
        <f t="shared" si="28"/>
        <v>416666.66666666669</v>
      </c>
      <c r="G49" s="33">
        <f t="shared" si="28"/>
        <v>416666.66666666669</v>
      </c>
      <c r="H49" s="33">
        <f t="shared" si="28"/>
        <v>416666.66666666669</v>
      </c>
      <c r="I49" s="33">
        <f t="shared" si="28"/>
        <v>416666.66666666669</v>
      </c>
      <c r="J49" s="33">
        <f t="shared" si="28"/>
        <v>416666.66666666669</v>
      </c>
      <c r="K49" s="33">
        <f t="shared" si="28"/>
        <v>416666.66666666669</v>
      </c>
      <c r="L49" s="33">
        <f t="shared" si="28"/>
        <v>416666.66666666669</v>
      </c>
      <c r="M49" s="33">
        <f t="shared" si="28"/>
        <v>416666.66666666669</v>
      </c>
      <c r="N49" s="33">
        <f t="shared" si="28"/>
        <v>416666.66666666669</v>
      </c>
      <c r="O49" s="33">
        <f t="shared" si="28"/>
        <v>416666.66666666669</v>
      </c>
      <c r="P49" s="9">
        <f t="shared" si="14"/>
        <v>5000000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(('2044'!P23-('2044'!P59-'2044'!P45))*0.1)/12</f>
        <v>4278709.9832162755</v>
      </c>
      <c r="E53" s="33">
        <f>(('2044'!P23-('2044'!P59-'2044'!P45))*0.1)/12</f>
        <v>4278709.9832162755</v>
      </c>
      <c r="F53" s="33">
        <f>(('2044'!P23-('2044'!P59-'2044'!P45))*0.1)/12</f>
        <v>4278709.9832162755</v>
      </c>
      <c r="G53" s="33">
        <f>(('2044'!P23-('2044'!P59-'2044'!P45))*0.1)/12</f>
        <v>4278709.9832162755</v>
      </c>
      <c r="H53" s="33">
        <f>(('2044'!P23-('2044'!P59-'2044'!P45))*0.1)/12</f>
        <v>4278709.9832162755</v>
      </c>
      <c r="I53" s="33">
        <f>(('2044'!P23-('2044'!P59-'2044'!P45))*0.1)/12</f>
        <v>4278709.9832162755</v>
      </c>
      <c r="J53" s="33">
        <f>(('2044'!P23-('2044'!P59-'2044'!P45))*0.1)/12</f>
        <v>4278709.9832162755</v>
      </c>
      <c r="K53" s="33">
        <f>(('2044'!P23-('2044'!P59-'2044'!P45))*0.1)/12</f>
        <v>4278709.9832162755</v>
      </c>
      <c r="L53" s="33">
        <f>(('2044'!P23-('2044'!P59-'2044'!P45))*0.1)/12</f>
        <v>4278709.9832162755</v>
      </c>
      <c r="M53" s="33">
        <f>(('2044'!P23-('2044'!P59-'2044'!P45))*0.1)/12</f>
        <v>4278709.9832162755</v>
      </c>
      <c r="N53" s="33">
        <f>(('2044'!P23-('2044'!P59-'2044'!P45))*0.1)/12</f>
        <v>4278709.9832162755</v>
      </c>
      <c r="O53" s="33">
        <f>(('2044'!P23-('2044'!P59-'2044'!P45))*0.1)/12</f>
        <v>4278709.9832162755</v>
      </c>
      <c r="P53" s="9">
        <f t="shared" si="14"/>
        <v>51344519.798595317</v>
      </c>
    </row>
    <row r="54" spans="2:16" ht="18" customHeight="1" x14ac:dyDescent="0.2">
      <c r="B54" s="14" t="s">
        <v>72</v>
      </c>
      <c r="C54" s="9"/>
      <c r="D54" s="33">
        <f t="shared" ref="D54:O54" si="29">400000/12</f>
        <v>33333.333333333336</v>
      </c>
      <c r="E54" s="33">
        <f t="shared" si="29"/>
        <v>33333.333333333336</v>
      </c>
      <c r="F54" s="33">
        <f t="shared" si="29"/>
        <v>33333.333333333336</v>
      </c>
      <c r="G54" s="33">
        <f t="shared" si="29"/>
        <v>33333.333333333336</v>
      </c>
      <c r="H54" s="33">
        <f t="shared" si="29"/>
        <v>33333.333333333336</v>
      </c>
      <c r="I54" s="33">
        <f t="shared" si="29"/>
        <v>33333.333333333336</v>
      </c>
      <c r="J54" s="33">
        <f t="shared" si="29"/>
        <v>33333.333333333336</v>
      </c>
      <c r="K54" s="33">
        <f t="shared" si="29"/>
        <v>33333.333333333336</v>
      </c>
      <c r="L54" s="33">
        <f t="shared" si="29"/>
        <v>33333.333333333336</v>
      </c>
      <c r="M54" s="33">
        <f t="shared" si="29"/>
        <v>33333.333333333336</v>
      </c>
      <c r="N54" s="33">
        <f t="shared" si="29"/>
        <v>33333.333333333336</v>
      </c>
      <c r="O54" s="33">
        <f t="shared" si="29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30">2000000/12</f>
        <v>166666.66666666666</v>
      </c>
      <c r="E55" s="33">
        <f t="shared" si="30"/>
        <v>166666.66666666666</v>
      </c>
      <c r="F55" s="33">
        <f t="shared" si="30"/>
        <v>166666.66666666666</v>
      </c>
      <c r="G55" s="33">
        <f t="shared" si="30"/>
        <v>166666.66666666666</v>
      </c>
      <c r="H55" s="33">
        <f t="shared" si="30"/>
        <v>166666.66666666666</v>
      </c>
      <c r="I55" s="33">
        <f t="shared" si="30"/>
        <v>166666.66666666666</v>
      </c>
      <c r="J55" s="33">
        <f t="shared" si="30"/>
        <v>166666.66666666666</v>
      </c>
      <c r="K55" s="33">
        <f t="shared" si="30"/>
        <v>166666.66666666666</v>
      </c>
      <c r="L55" s="33">
        <f t="shared" si="30"/>
        <v>166666.66666666666</v>
      </c>
      <c r="M55" s="33">
        <f t="shared" si="30"/>
        <v>166666.66666666666</v>
      </c>
      <c r="N55" s="33">
        <f t="shared" si="30"/>
        <v>166666.66666666666</v>
      </c>
      <c r="O55" s="33">
        <f t="shared" si="30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1">SUM(C27:C58)</f>
        <v>0</v>
      </c>
      <c r="D59" s="17">
        <f t="shared" si="31"/>
        <v>78761403.469882935</v>
      </c>
      <c r="E59" s="17">
        <f t="shared" si="31"/>
        <v>78761403.469882935</v>
      </c>
      <c r="F59" s="17">
        <f t="shared" si="31"/>
        <v>78761403.469882935</v>
      </c>
      <c r="G59" s="17">
        <f t="shared" si="31"/>
        <v>78761403.469882935</v>
      </c>
      <c r="H59" s="17">
        <f t="shared" si="31"/>
        <v>78761403.469882935</v>
      </c>
      <c r="I59" s="17">
        <f t="shared" si="31"/>
        <v>78761403.469882935</v>
      </c>
      <c r="J59" s="17">
        <f t="shared" si="31"/>
        <v>78761403.469882935</v>
      </c>
      <c r="K59" s="17">
        <f t="shared" si="31"/>
        <v>78761403.469882935</v>
      </c>
      <c r="L59" s="17">
        <f t="shared" si="31"/>
        <v>78761403.469882935</v>
      </c>
      <c r="M59" s="17">
        <f t="shared" si="31"/>
        <v>78761403.469882935</v>
      </c>
      <c r="N59" s="17">
        <f t="shared" si="31"/>
        <v>78761403.469882935</v>
      </c>
      <c r="O59" s="17">
        <f t="shared" si="31"/>
        <v>78761403.469882935</v>
      </c>
      <c r="P59" s="17">
        <f t="shared" si="31"/>
        <v>945136841.63859534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32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2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2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2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25489759.899297655</v>
      </c>
      <c r="P64" s="9">
        <f t="shared" si="32"/>
        <v>25489759.899297655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3">SUM(D59:D64)</f>
        <v>78761403.469882935</v>
      </c>
      <c r="E65" s="17">
        <f t="shared" si="33"/>
        <v>78761403.469882935</v>
      </c>
      <c r="F65" s="17">
        <f t="shared" si="33"/>
        <v>78761403.469882935</v>
      </c>
      <c r="G65" s="17">
        <f t="shared" si="33"/>
        <v>78761403.469882935</v>
      </c>
      <c r="H65" s="17">
        <f t="shared" si="33"/>
        <v>78761403.469882935</v>
      </c>
      <c r="I65" s="17">
        <f t="shared" si="33"/>
        <v>78761403.469882935</v>
      </c>
      <c r="J65" s="17">
        <f t="shared" si="33"/>
        <v>78761403.469882935</v>
      </c>
      <c r="K65" s="17">
        <f t="shared" si="33"/>
        <v>78761403.469882935</v>
      </c>
      <c r="L65" s="17">
        <f t="shared" si="33"/>
        <v>78761403.469882935</v>
      </c>
      <c r="M65" s="17">
        <f t="shared" si="33"/>
        <v>78761403.469882935</v>
      </c>
      <c r="N65" s="17">
        <f t="shared" si="33"/>
        <v>78761403.469882935</v>
      </c>
      <c r="O65" s="17">
        <f t="shared" si="33"/>
        <v>104251163.36918059</v>
      </c>
      <c r="P65" s="17">
        <f t="shared" si="33"/>
        <v>970626601.53789306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4">(C24-C65)</f>
        <v>0</v>
      </c>
      <c r="D66" s="17">
        <f t="shared" si="34"/>
        <v>6700565368.1502447</v>
      </c>
      <c r="E66" s="17">
        <f t="shared" si="34"/>
        <v>6742104329.0005341</v>
      </c>
      <c r="F66" s="17">
        <f t="shared" si="34"/>
        <v>6783689625.906332</v>
      </c>
      <c r="G66" s="17">
        <f t="shared" si="34"/>
        <v>6825323575.670414</v>
      </c>
      <c r="H66" s="17">
        <f t="shared" si="34"/>
        <v>6867008610.9356937</v>
      </c>
      <c r="I66" s="17">
        <f t="shared" si="34"/>
        <v>6908747285.977232</v>
      </c>
      <c r="J66" s="17">
        <f t="shared" si="34"/>
        <v>6950542282.7838411</v>
      </c>
      <c r="K66" s="17">
        <f t="shared" si="34"/>
        <v>6992396417.4437752</v>
      </c>
      <c r="L66" s="17">
        <f t="shared" si="34"/>
        <v>7034312646.8497</v>
      </c>
      <c r="M66" s="17">
        <f t="shared" si="34"/>
        <v>7079094075.7389154</v>
      </c>
      <c r="N66" s="17">
        <f t="shared" si="34"/>
        <v>7123943964.0855856</v>
      </c>
      <c r="O66" s="17">
        <f t="shared" si="34"/>
        <v>7143375974.9632854</v>
      </c>
      <c r="P66" s="17">
        <f t="shared" si="34"/>
        <v>7143375974.9632854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qtPzX43X6fV+5yw/fcUrVow0EKbbW0A8eWLc2GY6YUCq1CzpeO0PxZUkxMyCrcsGH1ioZs7+r870kHR+vRm+oQ==" saltValue="JT6EjuA/Ek7s25xiv5Ze8A==" spinCount="100000" sheet="1" objects="1" scenarios="1"/>
  <pageMargins left="0" right="0" top="0.5" bottom="0.25" header="0" footer="0"/>
  <pageSetup scale="45" fitToWidth="0" orientation="landscape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97AB6-3B28-47F9-905C-D177357195DD}">
  <sheetPr>
    <tabColor indexed="44"/>
    <pageSetUpPr fitToPage="1"/>
  </sheetPr>
  <dimension ref="B1:S74"/>
  <sheetViews>
    <sheetView showGridLines="0" zoomScale="90" zoomScaleNormal="90" workbookViewId="0">
      <pane ySplit="4" topLeftCell="A5" activePane="bottomLeft" state="frozen"/>
      <selection pane="bottomLeft" activeCell="C9" sqref="C9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52963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52963</v>
      </c>
      <c r="E4" s="30">
        <f>DATE(YEAR(D4),MONTH(D4)+1,1)</f>
        <v>52994</v>
      </c>
      <c r="F4" s="30">
        <f t="shared" ref="F4:O4" si="0">DATE(YEAR(E4),MONTH(E4)+1,1)</f>
        <v>53022</v>
      </c>
      <c r="G4" s="30">
        <f t="shared" si="0"/>
        <v>53053</v>
      </c>
      <c r="H4" s="30">
        <f t="shared" si="0"/>
        <v>53083</v>
      </c>
      <c r="I4" s="30">
        <f t="shared" si="0"/>
        <v>53114</v>
      </c>
      <c r="J4" s="30">
        <f t="shared" si="0"/>
        <v>53144</v>
      </c>
      <c r="K4" s="30">
        <f t="shared" si="0"/>
        <v>53175</v>
      </c>
      <c r="L4" s="30">
        <f t="shared" si="0"/>
        <v>53206</v>
      </c>
      <c r="M4" s="30">
        <f t="shared" si="0"/>
        <v>53236</v>
      </c>
      <c r="N4" s="30">
        <f t="shared" si="0"/>
        <v>53267</v>
      </c>
      <c r="O4" s="30">
        <f t="shared" si="0"/>
        <v>53297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'2045'!P66</f>
        <v>7143375974.9632854</v>
      </c>
      <c r="E5" s="9">
        <f t="shared" ref="E5:O5" si="1">D66</f>
        <v>7184901222.9035664</v>
      </c>
      <c r="F5" s="9">
        <f t="shared" si="1"/>
        <v>7226470600.4205227</v>
      </c>
      <c r="G5" s="9">
        <f t="shared" si="1"/>
        <v>7268086313.9929876</v>
      </c>
      <c r="H5" s="9">
        <f t="shared" si="1"/>
        <v>7309750680.4237366</v>
      </c>
      <c r="I5" s="9">
        <f t="shared" si="1"/>
        <v>7351466132.3556833</v>
      </c>
      <c r="J5" s="9">
        <f t="shared" si="1"/>
        <v>7393235224.0638885</v>
      </c>
      <c r="K5" s="9">
        <f t="shared" si="1"/>
        <v>7435060637.5371647</v>
      </c>
      <c r="L5" s="9">
        <f t="shared" si="1"/>
        <v>7476945188.8637657</v>
      </c>
      <c r="M5" s="9">
        <f t="shared" si="1"/>
        <v>7518891834.9363575</v>
      </c>
      <c r="N5" s="9">
        <f t="shared" si="1"/>
        <v>7563703680.49224</v>
      </c>
      <c r="O5" s="9">
        <f t="shared" si="1"/>
        <v>7608583985.5055771</v>
      </c>
      <c r="P5" s="9">
        <f>D5</f>
        <v>7143375974.9632854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(116248843.21/4)+(116248843.21/4)+(116248843.21/4)+(116248843.21/4)</f>
        <v>116248843.20999999</v>
      </c>
      <c r="E9" s="9">
        <f t="shared" si="3"/>
        <v>116248843.20999999</v>
      </c>
      <c r="F9" s="9">
        <f t="shared" si="3"/>
        <v>116248843.20999999</v>
      </c>
      <c r="G9" s="9">
        <f t="shared" si="3"/>
        <v>116248843.20999999</v>
      </c>
      <c r="H9" s="9">
        <f t="shared" si="3"/>
        <v>116248843.20999999</v>
      </c>
      <c r="I9" s="9">
        <f t="shared" si="3"/>
        <v>116248843.20999999</v>
      </c>
      <c r="J9" s="9">
        <f t="shared" si="3"/>
        <v>116248843.20999999</v>
      </c>
      <c r="K9" s="9">
        <f t="shared" si="3"/>
        <v>116248843.20999999</v>
      </c>
      <c r="L9" s="9">
        <f t="shared" si="3"/>
        <v>116248843.20999999</v>
      </c>
      <c r="M9" s="9">
        <f t="shared" si="3"/>
        <v>116248843.20999999</v>
      </c>
      <c r="N9" s="9">
        <f t="shared" si="3"/>
        <v>116248843.20999999</v>
      </c>
      <c r="O9" s="9">
        <f t="shared" si="3"/>
        <v>116248843.20999999</v>
      </c>
      <c r="P9" s="9">
        <f t="shared" si="2"/>
        <v>1394986118.5200002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118648843.20999999</v>
      </c>
      <c r="E14" s="9">
        <f t="shared" si="5"/>
        <v>118648843.20999999</v>
      </c>
      <c r="F14" s="9">
        <f t="shared" si="5"/>
        <v>118648843.20999999</v>
      </c>
      <c r="G14" s="9">
        <f t="shared" si="5"/>
        <v>118648843.20999999</v>
      </c>
      <c r="H14" s="9">
        <f t="shared" si="5"/>
        <v>118648843.20999999</v>
      </c>
      <c r="I14" s="9">
        <f t="shared" si="5"/>
        <v>118648843.20999999</v>
      </c>
      <c r="J14" s="9">
        <f t="shared" si="5"/>
        <v>118648843.20999999</v>
      </c>
      <c r="K14" s="9">
        <f t="shared" si="5"/>
        <v>118648843.20999999</v>
      </c>
      <c r="L14" s="9">
        <f t="shared" si="5"/>
        <v>118648843.20999999</v>
      </c>
      <c r="M14" s="9">
        <f t="shared" si="5"/>
        <v>121448843.20999999</v>
      </c>
      <c r="N14" s="9">
        <f t="shared" si="5"/>
        <v>121448843.20999999</v>
      </c>
      <c r="O14" s="9">
        <f t="shared" si="5"/>
        <v>121448843.20999999</v>
      </c>
      <c r="P14" s="9">
        <f t="shared" si="2"/>
        <v>1432186118.5200002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120256234.7434973</v>
      </c>
      <c r="E23" s="17">
        <f t="shared" si="10"/>
        <v>120300364.32017216</v>
      </c>
      <c r="F23" s="17">
        <f t="shared" si="10"/>
        <v>120346700.37568077</v>
      </c>
      <c r="G23" s="17">
        <f t="shared" si="10"/>
        <v>120395353.23396482</v>
      </c>
      <c r="H23" s="17">
        <f t="shared" si="10"/>
        <v>120446438.73516306</v>
      </c>
      <c r="I23" s="17">
        <f t="shared" si="10"/>
        <v>120500078.5114212</v>
      </c>
      <c r="J23" s="17">
        <f t="shared" si="10"/>
        <v>120556400.27649227</v>
      </c>
      <c r="K23" s="17">
        <f t="shared" si="10"/>
        <v>120615538.12981689</v>
      </c>
      <c r="L23" s="17">
        <f t="shared" si="10"/>
        <v>120677632.87580773</v>
      </c>
      <c r="M23" s="17">
        <f t="shared" si="10"/>
        <v>123542832.35909812</v>
      </c>
      <c r="N23" s="17">
        <f t="shared" si="10"/>
        <v>123611291.81655303</v>
      </c>
      <c r="O23" s="17">
        <f t="shared" si="10"/>
        <v>123683174.24688068</v>
      </c>
      <c r="P23" s="17">
        <f t="shared" si="10"/>
        <v>1454932039.6245484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7263632209.7067823</v>
      </c>
      <c r="E24" s="17">
        <f t="shared" si="11"/>
        <v>7305201587.2237387</v>
      </c>
      <c r="F24" s="17">
        <f t="shared" si="11"/>
        <v>7346817300.7962036</v>
      </c>
      <c r="G24" s="17">
        <f t="shared" si="11"/>
        <v>7388481667.2269526</v>
      </c>
      <c r="H24" s="17">
        <f t="shared" si="11"/>
        <v>7430197119.1588993</v>
      </c>
      <c r="I24" s="17">
        <f t="shared" si="11"/>
        <v>7471966210.8671045</v>
      </c>
      <c r="J24" s="17">
        <f t="shared" si="11"/>
        <v>7513791624.3403807</v>
      </c>
      <c r="K24" s="17">
        <f t="shared" si="11"/>
        <v>7555676175.6669817</v>
      </c>
      <c r="L24" s="17">
        <f t="shared" si="11"/>
        <v>7597622821.7395735</v>
      </c>
      <c r="M24" s="17">
        <f t="shared" si="11"/>
        <v>7642434667.2954559</v>
      </c>
      <c r="N24" s="17">
        <f t="shared" si="11"/>
        <v>7687314972.3087931</v>
      </c>
      <c r="O24" s="17">
        <f t="shared" si="11"/>
        <v>7732267159.7524576</v>
      </c>
      <c r="P24" s="17">
        <f t="shared" si="11"/>
        <v>8598308014.5878334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((153720990+25000000+25000000)+200000000)/12</f>
        <v>33643415.833333336</v>
      </c>
      <c r="E28" s="9">
        <f t="shared" si="12"/>
        <v>33643415.833333336</v>
      </c>
      <c r="F28" s="9">
        <f t="shared" si="12"/>
        <v>33643415.833333336</v>
      </c>
      <c r="G28" s="9">
        <f t="shared" si="12"/>
        <v>33643415.833333336</v>
      </c>
      <c r="H28" s="9">
        <f t="shared" si="12"/>
        <v>33643415.833333336</v>
      </c>
      <c r="I28" s="9">
        <f t="shared" si="12"/>
        <v>33643415.833333336</v>
      </c>
      <c r="J28" s="9">
        <f t="shared" si="12"/>
        <v>33643415.833333336</v>
      </c>
      <c r="K28" s="9">
        <f t="shared" si="12"/>
        <v>33643415.833333336</v>
      </c>
      <c r="L28" s="9">
        <f t="shared" si="12"/>
        <v>33643415.833333336</v>
      </c>
      <c r="M28" s="9">
        <f t="shared" si="12"/>
        <v>33643415.833333336</v>
      </c>
      <c r="N28" s="9">
        <f t="shared" si="12"/>
        <v>33643415.833333336</v>
      </c>
      <c r="O28" s="9">
        <f t="shared" si="12"/>
        <v>33643415.833333336</v>
      </c>
      <c r="P28" s="9">
        <f>SUM(D28:O28)</f>
        <v>403720989.99999994</v>
      </c>
    </row>
    <row r="29" spans="2:16" ht="18" customHeight="1" x14ac:dyDescent="0.2">
      <c r="B29" s="14" t="s">
        <v>50</v>
      </c>
      <c r="C29" s="9"/>
      <c r="D29" s="9">
        <f t="shared" ref="D29:O29" si="13">(25000000*12)/12</f>
        <v>25000000</v>
      </c>
      <c r="E29" s="9">
        <f t="shared" si="13"/>
        <v>25000000</v>
      </c>
      <c r="F29" s="9">
        <f t="shared" si="13"/>
        <v>25000000</v>
      </c>
      <c r="G29" s="9">
        <f t="shared" si="13"/>
        <v>25000000</v>
      </c>
      <c r="H29" s="9">
        <f t="shared" si="13"/>
        <v>25000000</v>
      </c>
      <c r="I29" s="9">
        <f t="shared" si="13"/>
        <v>25000000</v>
      </c>
      <c r="J29" s="9">
        <f t="shared" si="13"/>
        <v>25000000</v>
      </c>
      <c r="K29" s="9">
        <f t="shared" si="13"/>
        <v>25000000</v>
      </c>
      <c r="L29" s="9">
        <f t="shared" si="13"/>
        <v>25000000</v>
      </c>
      <c r="M29" s="9">
        <f t="shared" si="13"/>
        <v>25000000</v>
      </c>
      <c r="N29" s="9">
        <f t="shared" si="13"/>
        <v>25000000</v>
      </c>
      <c r="O29" s="9">
        <f t="shared" si="13"/>
        <v>25000000</v>
      </c>
      <c r="P29" s="9">
        <f>SUM(D29:O29)</f>
        <v>300000000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2000000/12</f>
        <v>166666.66666666666</v>
      </c>
      <c r="E33" s="33">
        <f t="shared" ref="E33:O33" si="15">2000000/12</f>
        <v>166666.66666666666</v>
      </c>
      <c r="F33" s="33">
        <f t="shared" si="15"/>
        <v>166666.66666666666</v>
      </c>
      <c r="G33" s="33">
        <f t="shared" si="15"/>
        <v>166666.66666666666</v>
      </c>
      <c r="H33" s="33">
        <f t="shared" si="15"/>
        <v>166666.66666666666</v>
      </c>
      <c r="I33" s="33">
        <f t="shared" si="15"/>
        <v>166666.66666666666</v>
      </c>
      <c r="J33" s="33">
        <f t="shared" si="15"/>
        <v>166666.66666666666</v>
      </c>
      <c r="K33" s="33">
        <f t="shared" si="15"/>
        <v>166666.66666666666</v>
      </c>
      <c r="L33" s="33">
        <f t="shared" si="15"/>
        <v>166666.66666666666</v>
      </c>
      <c r="M33" s="33">
        <f t="shared" si="15"/>
        <v>166666.66666666666</v>
      </c>
      <c r="N33" s="33">
        <f t="shared" si="15"/>
        <v>166666.66666666666</v>
      </c>
      <c r="O33" s="33">
        <f t="shared" si="15"/>
        <v>166666.66666666666</v>
      </c>
      <c r="P33" s="9">
        <f t="shared" si="14"/>
        <v>2000000.0000000002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 t="shared" ref="D37:O37" si="17">112936920/12</f>
        <v>9411410</v>
      </c>
      <c r="E37" s="33">
        <f t="shared" si="17"/>
        <v>9411410</v>
      </c>
      <c r="F37" s="33">
        <f t="shared" si="17"/>
        <v>9411410</v>
      </c>
      <c r="G37" s="33">
        <f t="shared" si="17"/>
        <v>9411410</v>
      </c>
      <c r="H37" s="33">
        <f t="shared" si="17"/>
        <v>9411410</v>
      </c>
      <c r="I37" s="33">
        <f t="shared" si="17"/>
        <v>9411410</v>
      </c>
      <c r="J37" s="33">
        <f t="shared" si="17"/>
        <v>9411410</v>
      </c>
      <c r="K37" s="33">
        <f t="shared" si="17"/>
        <v>9411410</v>
      </c>
      <c r="L37" s="33">
        <f t="shared" si="17"/>
        <v>9411410</v>
      </c>
      <c r="M37" s="33">
        <f t="shared" si="17"/>
        <v>9411410</v>
      </c>
      <c r="N37" s="33">
        <f t="shared" si="17"/>
        <v>9411410</v>
      </c>
      <c r="O37" s="33">
        <f t="shared" si="17"/>
        <v>9411410</v>
      </c>
      <c r="P37" s="9">
        <f t="shared" si="14"/>
        <v>112936920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1430534.32</v>
      </c>
      <c r="E38" s="9">
        <f t="shared" si="18"/>
        <v>1430534.32</v>
      </c>
      <c r="F38" s="9">
        <f t="shared" si="18"/>
        <v>1430534.32</v>
      </c>
      <c r="G38" s="9">
        <f t="shared" si="18"/>
        <v>1430534.32</v>
      </c>
      <c r="H38" s="9">
        <f t="shared" si="18"/>
        <v>1430534.32</v>
      </c>
      <c r="I38" s="9">
        <f t="shared" si="18"/>
        <v>1430534.32</v>
      </c>
      <c r="J38" s="9">
        <f t="shared" si="18"/>
        <v>1430534.32</v>
      </c>
      <c r="K38" s="9">
        <f t="shared" si="18"/>
        <v>1430534.32</v>
      </c>
      <c r="L38" s="9">
        <f t="shared" si="18"/>
        <v>1430534.32</v>
      </c>
      <c r="M38" s="9">
        <f t="shared" si="18"/>
        <v>1430534.32</v>
      </c>
      <c r="N38" s="9">
        <f t="shared" si="18"/>
        <v>1430534.32</v>
      </c>
      <c r="O38" s="9">
        <f t="shared" si="18"/>
        <v>1430534.32</v>
      </c>
      <c r="P38" s="9">
        <f t="shared" si="14"/>
        <v>17166411.84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9">
        <f t="shared" si="14"/>
        <v>0</v>
      </c>
    </row>
    <row r="46" spans="2:16" ht="18" customHeight="1" x14ac:dyDescent="0.2">
      <c r="B46" s="14" t="s">
        <v>62</v>
      </c>
      <c r="C46" s="9"/>
      <c r="D46" s="33">
        <f t="shared" ref="D46:O46" si="25">400000/12</f>
        <v>33333.333333333336</v>
      </c>
      <c r="E46" s="33">
        <f t="shared" si="25"/>
        <v>33333.333333333336</v>
      </c>
      <c r="F46" s="33">
        <f t="shared" si="25"/>
        <v>33333.333333333336</v>
      </c>
      <c r="G46" s="33">
        <f t="shared" si="25"/>
        <v>33333.333333333336</v>
      </c>
      <c r="H46" s="33">
        <f t="shared" si="25"/>
        <v>33333.333333333336</v>
      </c>
      <c r="I46" s="33">
        <f t="shared" si="25"/>
        <v>33333.333333333336</v>
      </c>
      <c r="J46" s="33">
        <f t="shared" si="25"/>
        <v>33333.333333333336</v>
      </c>
      <c r="K46" s="33">
        <f t="shared" si="25"/>
        <v>33333.333333333336</v>
      </c>
      <c r="L46" s="33">
        <f t="shared" si="25"/>
        <v>33333.333333333336</v>
      </c>
      <c r="M46" s="33">
        <f t="shared" si="25"/>
        <v>33333.333333333336</v>
      </c>
      <c r="N46" s="33">
        <f t="shared" si="25"/>
        <v>33333.333333333336</v>
      </c>
      <c r="O46" s="33">
        <f t="shared" si="25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6">1000000/12</f>
        <v>83333.333333333328</v>
      </c>
      <c r="E47" s="33">
        <f t="shared" si="26"/>
        <v>83333.333333333328</v>
      </c>
      <c r="F47" s="33">
        <f t="shared" si="26"/>
        <v>83333.333333333328</v>
      </c>
      <c r="G47" s="33">
        <f t="shared" si="26"/>
        <v>83333.333333333328</v>
      </c>
      <c r="H47" s="33">
        <f t="shared" si="26"/>
        <v>83333.333333333328</v>
      </c>
      <c r="I47" s="33">
        <f t="shared" si="26"/>
        <v>83333.333333333328</v>
      </c>
      <c r="J47" s="33">
        <f t="shared" si="26"/>
        <v>83333.333333333328</v>
      </c>
      <c r="K47" s="33">
        <f t="shared" si="26"/>
        <v>83333.333333333328</v>
      </c>
      <c r="L47" s="33">
        <f t="shared" si="26"/>
        <v>83333.333333333328</v>
      </c>
      <c r="M47" s="33">
        <f t="shared" si="26"/>
        <v>83333.333333333328</v>
      </c>
      <c r="N47" s="33">
        <f t="shared" si="26"/>
        <v>83333.333333333328</v>
      </c>
      <c r="O47" s="33">
        <f t="shared" si="26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7">(39468000+1500000)/12</f>
        <v>3414000</v>
      </c>
      <c r="E48" s="33">
        <f t="shared" si="27"/>
        <v>3414000</v>
      </c>
      <c r="F48" s="33">
        <f t="shared" si="27"/>
        <v>3414000</v>
      </c>
      <c r="G48" s="33">
        <f t="shared" si="27"/>
        <v>3414000</v>
      </c>
      <c r="H48" s="33">
        <f t="shared" si="27"/>
        <v>3414000</v>
      </c>
      <c r="I48" s="33">
        <f t="shared" si="27"/>
        <v>3414000</v>
      </c>
      <c r="J48" s="33">
        <f t="shared" si="27"/>
        <v>3414000</v>
      </c>
      <c r="K48" s="33">
        <f t="shared" si="27"/>
        <v>3414000</v>
      </c>
      <c r="L48" s="33">
        <f t="shared" si="27"/>
        <v>3414000</v>
      </c>
      <c r="M48" s="33">
        <f t="shared" si="27"/>
        <v>3414000</v>
      </c>
      <c r="N48" s="33">
        <f t="shared" si="27"/>
        <v>3414000</v>
      </c>
      <c r="O48" s="33">
        <f t="shared" si="27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>5000000/12</f>
        <v>416666.66666666669</v>
      </c>
      <c r="E49" s="33">
        <f t="shared" ref="E49:O49" si="28">5000000/12</f>
        <v>416666.66666666669</v>
      </c>
      <c r="F49" s="33">
        <f t="shared" si="28"/>
        <v>416666.66666666669</v>
      </c>
      <c r="G49" s="33">
        <f t="shared" si="28"/>
        <v>416666.66666666669</v>
      </c>
      <c r="H49" s="33">
        <f t="shared" si="28"/>
        <v>416666.66666666669</v>
      </c>
      <c r="I49" s="33">
        <f t="shared" si="28"/>
        <v>416666.66666666669</v>
      </c>
      <c r="J49" s="33">
        <f t="shared" si="28"/>
        <v>416666.66666666669</v>
      </c>
      <c r="K49" s="33">
        <f t="shared" si="28"/>
        <v>416666.66666666669</v>
      </c>
      <c r="L49" s="33">
        <f t="shared" si="28"/>
        <v>416666.66666666669</v>
      </c>
      <c r="M49" s="33">
        <f t="shared" si="28"/>
        <v>416666.66666666669</v>
      </c>
      <c r="N49" s="33">
        <f t="shared" si="28"/>
        <v>416666.66666666669</v>
      </c>
      <c r="O49" s="33">
        <f t="shared" si="28"/>
        <v>416666.66666666669</v>
      </c>
      <c r="P49" s="9">
        <f t="shared" si="14"/>
        <v>5000000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(('2045'!P23-('2045'!P59-'2045'!P45))*0.1)/12</f>
        <v>4248293.3165496094</v>
      </c>
      <c r="E53" s="33">
        <f>(('2045'!P23-('2045'!P59-'2045'!P45))*0.1)/12</f>
        <v>4248293.3165496094</v>
      </c>
      <c r="F53" s="33">
        <f>(('2045'!P23-('2045'!P59-'2045'!P45))*0.1)/12</f>
        <v>4248293.3165496094</v>
      </c>
      <c r="G53" s="33">
        <f>(('2045'!P23-('2045'!P59-'2045'!P45))*0.1)/12</f>
        <v>4248293.3165496094</v>
      </c>
      <c r="H53" s="33">
        <f>(('2045'!P23-('2045'!P59-'2045'!P45))*0.1)/12</f>
        <v>4248293.3165496094</v>
      </c>
      <c r="I53" s="33">
        <f>(('2045'!P23-('2045'!P59-'2045'!P45))*0.1)/12</f>
        <v>4248293.3165496094</v>
      </c>
      <c r="J53" s="33">
        <f>(('2045'!P23-('2045'!P59-'2045'!P45))*0.1)/12</f>
        <v>4248293.3165496094</v>
      </c>
      <c r="K53" s="33">
        <f>(('2045'!P23-('2045'!P59-'2045'!P45))*0.1)/12</f>
        <v>4248293.3165496094</v>
      </c>
      <c r="L53" s="33">
        <f>(('2045'!P23-('2045'!P59-'2045'!P45))*0.1)/12</f>
        <v>4248293.3165496094</v>
      </c>
      <c r="M53" s="33">
        <f>(('2045'!P23-('2045'!P59-'2045'!P45))*0.1)/12</f>
        <v>4248293.3165496094</v>
      </c>
      <c r="N53" s="33">
        <f>(('2045'!P23-('2045'!P59-'2045'!P45))*0.1)/12</f>
        <v>4248293.3165496094</v>
      </c>
      <c r="O53" s="33">
        <f>(('2045'!P23-('2045'!P59-'2045'!P45))*0.1)/12</f>
        <v>4248293.3165496094</v>
      </c>
      <c r="P53" s="9">
        <f t="shared" si="14"/>
        <v>50979519.798595302</v>
      </c>
    </row>
    <row r="54" spans="2:16" ht="18" customHeight="1" x14ac:dyDescent="0.2">
      <c r="B54" s="14" t="s">
        <v>72</v>
      </c>
      <c r="C54" s="9"/>
      <c r="D54" s="33">
        <f t="shared" ref="D54:O54" si="29">400000/12</f>
        <v>33333.333333333336</v>
      </c>
      <c r="E54" s="33">
        <f t="shared" si="29"/>
        <v>33333.333333333336</v>
      </c>
      <c r="F54" s="33">
        <f t="shared" si="29"/>
        <v>33333.333333333336</v>
      </c>
      <c r="G54" s="33">
        <f t="shared" si="29"/>
        <v>33333.333333333336</v>
      </c>
      <c r="H54" s="33">
        <f t="shared" si="29"/>
        <v>33333.333333333336</v>
      </c>
      <c r="I54" s="33">
        <f t="shared" si="29"/>
        <v>33333.333333333336</v>
      </c>
      <c r="J54" s="33">
        <f t="shared" si="29"/>
        <v>33333.333333333336</v>
      </c>
      <c r="K54" s="33">
        <f t="shared" si="29"/>
        <v>33333.333333333336</v>
      </c>
      <c r="L54" s="33">
        <f t="shared" si="29"/>
        <v>33333.333333333336</v>
      </c>
      <c r="M54" s="33">
        <f t="shared" si="29"/>
        <v>33333.333333333336</v>
      </c>
      <c r="N54" s="33">
        <f t="shared" si="29"/>
        <v>33333.333333333336</v>
      </c>
      <c r="O54" s="33">
        <f t="shared" si="29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30">2000000/12</f>
        <v>166666.66666666666</v>
      </c>
      <c r="E55" s="33">
        <f t="shared" si="30"/>
        <v>166666.66666666666</v>
      </c>
      <c r="F55" s="33">
        <f t="shared" si="30"/>
        <v>166666.66666666666</v>
      </c>
      <c r="G55" s="33">
        <f t="shared" si="30"/>
        <v>166666.66666666666</v>
      </c>
      <c r="H55" s="33">
        <f t="shared" si="30"/>
        <v>166666.66666666666</v>
      </c>
      <c r="I55" s="33">
        <f t="shared" si="30"/>
        <v>166666.66666666666</v>
      </c>
      <c r="J55" s="33">
        <f t="shared" si="30"/>
        <v>166666.66666666666</v>
      </c>
      <c r="K55" s="33">
        <f t="shared" si="30"/>
        <v>166666.66666666666</v>
      </c>
      <c r="L55" s="33">
        <f t="shared" si="30"/>
        <v>166666.66666666666</v>
      </c>
      <c r="M55" s="33">
        <f t="shared" si="30"/>
        <v>166666.66666666666</v>
      </c>
      <c r="N55" s="33">
        <f t="shared" si="30"/>
        <v>166666.66666666666</v>
      </c>
      <c r="O55" s="33">
        <f t="shared" si="30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1">SUM(C27:C58)</f>
        <v>0</v>
      </c>
      <c r="D59" s="17">
        <f t="shared" si="31"/>
        <v>78730986.803216279</v>
      </c>
      <c r="E59" s="17">
        <f t="shared" si="31"/>
        <v>78730986.803216279</v>
      </c>
      <c r="F59" s="17">
        <f t="shared" si="31"/>
        <v>78730986.803216279</v>
      </c>
      <c r="G59" s="17">
        <f t="shared" si="31"/>
        <v>78730986.803216279</v>
      </c>
      <c r="H59" s="17">
        <f t="shared" si="31"/>
        <v>78730986.803216279</v>
      </c>
      <c r="I59" s="17">
        <f t="shared" si="31"/>
        <v>78730986.803216279</v>
      </c>
      <c r="J59" s="17">
        <f t="shared" si="31"/>
        <v>78730986.803216279</v>
      </c>
      <c r="K59" s="17">
        <f t="shared" si="31"/>
        <v>78730986.803216279</v>
      </c>
      <c r="L59" s="17">
        <f t="shared" si="31"/>
        <v>78730986.803216279</v>
      </c>
      <c r="M59" s="17">
        <f t="shared" si="31"/>
        <v>78730986.803216279</v>
      </c>
      <c r="N59" s="17">
        <f t="shared" si="31"/>
        <v>78730986.803216279</v>
      </c>
      <c r="O59" s="17">
        <f t="shared" si="31"/>
        <v>78730986.803216279</v>
      </c>
      <c r="P59" s="17">
        <f t="shared" si="31"/>
        <v>944771841.63859534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32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2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2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2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25508009.899297655</v>
      </c>
      <c r="P64" s="9">
        <f t="shared" si="32"/>
        <v>25508009.899297655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3">SUM(D59:D64)</f>
        <v>78730986.803216279</v>
      </c>
      <c r="E65" s="17">
        <f t="shared" si="33"/>
        <v>78730986.803216279</v>
      </c>
      <c r="F65" s="17">
        <f t="shared" si="33"/>
        <v>78730986.803216279</v>
      </c>
      <c r="G65" s="17">
        <f t="shared" si="33"/>
        <v>78730986.803216279</v>
      </c>
      <c r="H65" s="17">
        <f t="shared" si="33"/>
        <v>78730986.803216279</v>
      </c>
      <c r="I65" s="17">
        <f t="shared" si="33"/>
        <v>78730986.803216279</v>
      </c>
      <c r="J65" s="17">
        <f t="shared" si="33"/>
        <v>78730986.803216279</v>
      </c>
      <c r="K65" s="17">
        <f t="shared" si="33"/>
        <v>78730986.803216279</v>
      </c>
      <c r="L65" s="17">
        <f t="shared" si="33"/>
        <v>78730986.803216279</v>
      </c>
      <c r="M65" s="17">
        <f t="shared" si="33"/>
        <v>78730986.803216279</v>
      </c>
      <c r="N65" s="17">
        <f t="shared" si="33"/>
        <v>78730986.803216279</v>
      </c>
      <c r="O65" s="17">
        <f t="shared" si="33"/>
        <v>104238996.70251393</v>
      </c>
      <c r="P65" s="17">
        <f t="shared" si="33"/>
        <v>970279851.53789306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4">(C24-C65)</f>
        <v>0</v>
      </c>
      <c r="D66" s="17">
        <f t="shared" si="34"/>
        <v>7184901222.9035664</v>
      </c>
      <c r="E66" s="17">
        <f t="shared" si="34"/>
        <v>7226470600.4205227</v>
      </c>
      <c r="F66" s="17">
        <f t="shared" si="34"/>
        <v>7268086313.9929876</v>
      </c>
      <c r="G66" s="17">
        <f t="shared" si="34"/>
        <v>7309750680.4237366</v>
      </c>
      <c r="H66" s="17">
        <f t="shared" si="34"/>
        <v>7351466132.3556833</v>
      </c>
      <c r="I66" s="17">
        <f t="shared" si="34"/>
        <v>7393235224.0638885</v>
      </c>
      <c r="J66" s="17">
        <f t="shared" si="34"/>
        <v>7435060637.5371647</v>
      </c>
      <c r="K66" s="17">
        <f t="shared" si="34"/>
        <v>7476945188.8637657</v>
      </c>
      <c r="L66" s="17">
        <f t="shared" si="34"/>
        <v>7518891834.9363575</v>
      </c>
      <c r="M66" s="17">
        <f t="shared" si="34"/>
        <v>7563703680.49224</v>
      </c>
      <c r="N66" s="17">
        <f t="shared" si="34"/>
        <v>7608583985.5055771</v>
      </c>
      <c r="O66" s="17">
        <f t="shared" si="34"/>
        <v>7628028163.0499439</v>
      </c>
      <c r="P66" s="17">
        <f t="shared" si="34"/>
        <v>7628028163.0499401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95imgrFw/emQUI80yBybpxp/7TtNXEky6/casrautHlreVFo937PwE+nXWmDFqjT2CRJiC/N7ON+2b9PmlqF0Q==" saltValue="mmsyjqWg+6kY2CLH1SO/AA==" spinCount="100000" sheet="1" objects="1" scenarios="1"/>
  <pageMargins left="0" right="0" top="0.5" bottom="0.25" header="0" footer="0"/>
  <pageSetup scale="45" fitToWidth="0" orientation="landscape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37CB-19A2-4799-95B3-E6240877D13A}">
  <sheetPr>
    <tabColor indexed="44"/>
    <pageSetUpPr fitToPage="1"/>
  </sheetPr>
  <dimension ref="B1:S74"/>
  <sheetViews>
    <sheetView showGridLines="0" zoomScale="90" zoomScaleNormal="90" workbookViewId="0">
      <pane ySplit="4" topLeftCell="A5" activePane="bottomLeft" state="frozen"/>
      <selection pane="bottomLeft" activeCell="C9" sqref="C9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53693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53693</v>
      </c>
      <c r="E4" s="30">
        <f>DATE(YEAR(D4),MONTH(D4)+1,1)</f>
        <v>53724</v>
      </c>
      <c r="F4" s="30">
        <f t="shared" ref="F4:O4" si="0">DATE(YEAR(E4),MONTH(E4)+1,1)</f>
        <v>53752</v>
      </c>
      <c r="G4" s="30">
        <f t="shared" si="0"/>
        <v>53783</v>
      </c>
      <c r="H4" s="30">
        <f t="shared" si="0"/>
        <v>53813</v>
      </c>
      <c r="I4" s="30">
        <f t="shared" si="0"/>
        <v>53844</v>
      </c>
      <c r="J4" s="30">
        <f t="shared" si="0"/>
        <v>53874</v>
      </c>
      <c r="K4" s="30">
        <f t="shared" si="0"/>
        <v>53905</v>
      </c>
      <c r="L4" s="30">
        <f t="shared" si="0"/>
        <v>53936</v>
      </c>
      <c r="M4" s="30">
        <f t="shared" si="0"/>
        <v>53966</v>
      </c>
      <c r="N4" s="30">
        <f t="shared" si="0"/>
        <v>53997</v>
      </c>
      <c r="O4" s="30">
        <f t="shared" si="0"/>
        <v>54027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'2046'!P66</f>
        <v>7628028163.0499401</v>
      </c>
      <c r="E5" s="9">
        <f t="shared" ref="E5:O5" si="1">D66</f>
        <v>7669550369.323554</v>
      </c>
      <c r="F5" s="9">
        <f t="shared" si="1"/>
        <v>7711116705.1738434</v>
      </c>
      <c r="G5" s="9">
        <f t="shared" si="1"/>
        <v>7752729377.0796413</v>
      </c>
      <c r="H5" s="9">
        <f t="shared" si="1"/>
        <v>7794390701.8437233</v>
      </c>
      <c r="I5" s="9">
        <f t="shared" si="1"/>
        <v>7836103112.1090031</v>
      </c>
      <c r="J5" s="9">
        <f t="shared" si="1"/>
        <v>7877869162.1505413</v>
      </c>
      <c r="K5" s="9">
        <f t="shared" si="1"/>
        <v>7919691533.9571505</v>
      </c>
      <c r="L5" s="9">
        <f t="shared" si="1"/>
        <v>7961573043.6170845</v>
      </c>
      <c r="M5" s="9">
        <f t="shared" si="1"/>
        <v>8003516648.0230093</v>
      </c>
      <c r="N5" s="9">
        <f t="shared" si="1"/>
        <v>8048325451.9122248</v>
      </c>
      <c r="O5" s="9">
        <f t="shared" si="1"/>
        <v>8093202715.2588949</v>
      </c>
      <c r="P5" s="9">
        <f>D5</f>
        <v>7628028163.0499401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(116248843.21/4)+(116248843.21/4)+(116248843.21/4)+(116248843.21/4)</f>
        <v>116248843.20999999</v>
      </c>
      <c r="E9" s="9">
        <f t="shared" si="3"/>
        <v>116248843.20999999</v>
      </c>
      <c r="F9" s="9">
        <f t="shared" si="3"/>
        <v>116248843.20999999</v>
      </c>
      <c r="G9" s="9">
        <f t="shared" si="3"/>
        <v>116248843.20999999</v>
      </c>
      <c r="H9" s="9">
        <f t="shared" si="3"/>
        <v>116248843.20999999</v>
      </c>
      <c r="I9" s="9">
        <f t="shared" si="3"/>
        <v>116248843.20999999</v>
      </c>
      <c r="J9" s="9">
        <f t="shared" si="3"/>
        <v>116248843.20999999</v>
      </c>
      <c r="K9" s="9">
        <f t="shared" si="3"/>
        <v>116248843.20999999</v>
      </c>
      <c r="L9" s="9">
        <f t="shared" si="3"/>
        <v>116248843.20999999</v>
      </c>
      <c r="M9" s="9">
        <f t="shared" si="3"/>
        <v>116248843.20999999</v>
      </c>
      <c r="N9" s="9">
        <f t="shared" si="3"/>
        <v>116248843.20999999</v>
      </c>
      <c r="O9" s="9">
        <f t="shared" si="3"/>
        <v>116248843.20999999</v>
      </c>
      <c r="P9" s="9">
        <f t="shared" si="2"/>
        <v>1394986118.5200002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118648843.20999999</v>
      </c>
      <c r="E14" s="9">
        <f t="shared" si="5"/>
        <v>118648843.20999999</v>
      </c>
      <c r="F14" s="9">
        <f t="shared" si="5"/>
        <v>118648843.20999999</v>
      </c>
      <c r="G14" s="9">
        <f t="shared" si="5"/>
        <v>118648843.20999999</v>
      </c>
      <c r="H14" s="9">
        <f t="shared" si="5"/>
        <v>118648843.20999999</v>
      </c>
      <c r="I14" s="9">
        <f t="shared" si="5"/>
        <v>118648843.20999999</v>
      </c>
      <c r="J14" s="9">
        <f t="shared" si="5"/>
        <v>118648843.20999999</v>
      </c>
      <c r="K14" s="9">
        <f t="shared" si="5"/>
        <v>118648843.20999999</v>
      </c>
      <c r="L14" s="9">
        <f t="shared" si="5"/>
        <v>118648843.20999999</v>
      </c>
      <c r="M14" s="9">
        <f t="shared" si="5"/>
        <v>121448843.20999999</v>
      </c>
      <c r="N14" s="9">
        <f t="shared" si="5"/>
        <v>121448843.20999999</v>
      </c>
      <c r="O14" s="9">
        <f t="shared" si="5"/>
        <v>121448843.20999999</v>
      </c>
      <c r="P14" s="9">
        <f t="shared" si="2"/>
        <v>1432186118.5200002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120256234.7434973</v>
      </c>
      <c r="E23" s="17">
        <f t="shared" si="10"/>
        <v>120300364.32017216</v>
      </c>
      <c r="F23" s="17">
        <f t="shared" si="10"/>
        <v>120346700.37568077</v>
      </c>
      <c r="G23" s="17">
        <f t="shared" si="10"/>
        <v>120395353.23396482</v>
      </c>
      <c r="H23" s="17">
        <f t="shared" si="10"/>
        <v>120446438.73516306</v>
      </c>
      <c r="I23" s="17">
        <f t="shared" si="10"/>
        <v>120500078.5114212</v>
      </c>
      <c r="J23" s="17">
        <f t="shared" si="10"/>
        <v>120556400.27649227</v>
      </c>
      <c r="K23" s="17">
        <f t="shared" si="10"/>
        <v>120615538.12981689</v>
      </c>
      <c r="L23" s="17">
        <f t="shared" si="10"/>
        <v>120677632.87580773</v>
      </c>
      <c r="M23" s="17">
        <f t="shared" si="10"/>
        <v>123542832.35909812</v>
      </c>
      <c r="N23" s="17">
        <f t="shared" si="10"/>
        <v>123611291.81655303</v>
      </c>
      <c r="O23" s="17">
        <f t="shared" si="10"/>
        <v>123683174.24688068</v>
      </c>
      <c r="P23" s="17">
        <f t="shared" si="10"/>
        <v>1454932039.6245484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7748284397.793437</v>
      </c>
      <c r="E24" s="17">
        <f t="shared" si="11"/>
        <v>7789850733.6437263</v>
      </c>
      <c r="F24" s="17">
        <f t="shared" si="11"/>
        <v>7831463405.5495243</v>
      </c>
      <c r="G24" s="17">
        <f t="shared" si="11"/>
        <v>7873124730.3136063</v>
      </c>
      <c r="H24" s="17">
        <f t="shared" si="11"/>
        <v>7914837140.578886</v>
      </c>
      <c r="I24" s="17">
        <f t="shared" si="11"/>
        <v>7956603190.6204243</v>
      </c>
      <c r="J24" s="17">
        <f t="shared" si="11"/>
        <v>7998425562.4270334</v>
      </c>
      <c r="K24" s="17">
        <f t="shared" si="11"/>
        <v>8040307072.0869675</v>
      </c>
      <c r="L24" s="17">
        <f t="shared" si="11"/>
        <v>8082250676.4928923</v>
      </c>
      <c r="M24" s="17">
        <f t="shared" si="11"/>
        <v>8127059480.3821077</v>
      </c>
      <c r="N24" s="17">
        <f t="shared" si="11"/>
        <v>8171936743.7287779</v>
      </c>
      <c r="O24" s="17">
        <f t="shared" si="11"/>
        <v>8216885889.5057755</v>
      </c>
      <c r="P24" s="17">
        <f t="shared" si="11"/>
        <v>9082960202.6744881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((153720990+25000000+25000000)+200000000)/12</f>
        <v>33643415.833333336</v>
      </c>
      <c r="E28" s="9">
        <f t="shared" si="12"/>
        <v>33643415.833333336</v>
      </c>
      <c r="F28" s="9">
        <f t="shared" si="12"/>
        <v>33643415.833333336</v>
      </c>
      <c r="G28" s="9">
        <f t="shared" si="12"/>
        <v>33643415.833333336</v>
      </c>
      <c r="H28" s="9">
        <f t="shared" si="12"/>
        <v>33643415.833333336</v>
      </c>
      <c r="I28" s="9">
        <f t="shared" si="12"/>
        <v>33643415.833333336</v>
      </c>
      <c r="J28" s="9">
        <f t="shared" si="12"/>
        <v>33643415.833333336</v>
      </c>
      <c r="K28" s="9">
        <f t="shared" si="12"/>
        <v>33643415.833333336</v>
      </c>
      <c r="L28" s="9">
        <f t="shared" si="12"/>
        <v>33643415.833333336</v>
      </c>
      <c r="M28" s="9">
        <f t="shared" si="12"/>
        <v>33643415.833333336</v>
      </c>
      <c r="N28" s="9">
        <f t="shared" si="12"/>
        <v>33643415.833333336</v>
      </c>
      <c r="O28" s="9">
        <f t="shared" si="12"/>
        <v>33643415.833333336</v>
      </c>
      <c r="P28" s="9">
        <f>SUM(D28:O28)</f>
        <v>403720989.99999994</v>
      </c>
    </row>
    <row r="29" spans="2:16" ht="18" customHeight="1" x14ac:dyDescent="0.2">
      <c r="B29" s="14" t="s">
        <v>50</v>
      </c>
      <c r="C29" s="9"/>
      <c r="D29" s="9">
        <f t="shared" ref="D29:O29" si="13">(25000000*12)/12</f>
        <v>25000000</v>
      </c>
      <c r="E29" s="9">
        <f t="shared" si="13"/>
        <v>25000000</v>
      </c>
      <c r="F29" s="9">
        <f t="shared" si="13"/>
        <v>25000000</v>
      </c>
      <c r="G29" s="9">
        <f t="shared" si="13"/>
        <v>25000000</v>
      </c>
      <c r="H29" s="9">
        <f t="shared" si="13"/>
        <v>25000000</v>
      </c>
      <c r="I29" s="9">
        <f t="shared" si="13"/>
        <v>25000000</v>
      </c>
      <c r="J29" s="9">
        <f t="shared" si="13"/>
        <v>25000000</v>
      </c>
      <c r="K29" s="9">
        <f t="shared" si="13"/>
        <v>25000000</v>
      </c>
      <c r="L29" s="9">
        <f t="shared" si="13"/>
        <v>25000000</v>
      </c>
      <c r="M29" s="9">
        <f t="shared" si="13"/>
        <v>25000000</v>
      </c>
      <c r="N29" s="9">
        <f t="shared" si="13"/>
        <v>25000000</v>
      </c>
      <c r="O29" s="9">
        <f t="shared" si="13"/>
        <v>25000000</v>
      </c>
      <c r="P29" s="9">
        <f>SUM(D29:O29)</f>
        <v>300000000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2000000/12</f>
        <v>166666.66666666666</v>
      </c>
      <c r="E33" s="33">
        <f t="shared" ref="E33:O33" si="15">2000000/12</f>
        <v>166666.66666666666</v>
      </c>
      <c r="F33" s="33">
        <f t="shared" si="15"/>
        <v>166666.66666666666</v>
      </c>
      <c r="G33" s="33">
        <f t="shared" si="15"/>
        <v>166666.66666666666</v>
      </c>
      <c r="H33" s="33">
        <f t="shared" si="15"/>
        <v>166666.66666666666</v>
      </c>
      <c r="I33" s="33">
        <f t="shared" si="15"/>
        <v>166666.66666666666</v>
      </c>
      <c r="J33" s="33">
        <f t="shared" si="15"/>
        <v>166666.66666666666</v>
      </c>
      <c r="K33" s="33">
        <f t="shared" si="15"/>
        <v>166666.66666666666</v>
      </c>
      <c r="L33" s="33">
        <f t="shared" si="15"/>
        <v>166666.66666666666</v>
      </c>
      <c r="M33" s="33">
        <f t="shared" si="15"/>
        <v>166666.66666666666</v>
      </c>
      <c r="N33" s="33">
        <f t="shared" si="15"/>
        <v>166666.66666666666</v>
      </c>
      <c r="O33" s="33">
        <f t="shared" si="15"/>
        <v>166666.66666666666</v>
      </c>
      <c r="P33" s="9">
        <f t="shared" si="14"/>
        <v>2000000.0000000002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 t="shared" ref="D37:O37" si="17">112936920/12</f>
        <v>9411410</v>
      </c>
      <c r="E37" s="33">
        <f t="shared" si="17"/>
        <v>9411410</v>
      </c>
      <c r="F37" s="33">
        <f t="shared" si="17"/>
        <v>9411410</v>
      </c>
      <c r="G37" s="33">
        <f t="shared" si="17"/>
        <v>9411410</v>
      </c>
      <c r="H37" s="33">
        <f t="shared" si="17"/>
        <v>9411410</v>
      </c>
      <c r="I37" s="33">
        <f t="shared" si="17"/>
        <v>9411410</v>
      </c>
      <c r="J37" s="33">
        <f t="shared" si="17"/>
        <v>9411410</v>
      </c>
      <c r="K37" s="33">
        <f t="shared" si="17"/>
        <v>9411410</v>
      </c>
      <c r="L37" s="33">
        <f t="shared" si="17"/>
        <v>9411410</v>
      </c>
      <c r="M37" s="33">
        <f t="shared" si="17"/>
        <v>9411410</v>
      </c>
      <c r="N37" s="33">
        <f t="shared" si="17"/>
        <v>9411410</v>
      </c>
      <c r="O37" s="33">
        <f t="shared" si="17"/>
        <v>9411410</v>
      </c>
      <c r="P37" s="9">
        <f t="shared" si="14"/>
        <v>112936920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1430534.32</v>
      </c>
      <c r="E38" s="9">
        <f t="shared" si="18"/>
        <v>1430534.32</v>
      </c>
      <c r="F38" s="9">
        <f t="shared" si="18"/>
        <v>1430534.32</v>
      </c>
      <c r="G38" s="9">
        <f t="shared" si="18"/>
        <v>1430534.32</v>
      </c>
      <c r="H38" s="9">
        <f t="shared" si="18"/>
        <v>1430534.32</v>
      </c>
      <c r="I38" s="9">
        <f t="shared" si="18"/>
        <v>1430534.32</v>
      </c>
      <c r="J38" s="9">
        <f t="shared" si="18"/>
        <v>1430534.32</v>
      </c>
      <c r="K38" s="9">
        <f t="shared" si="18"/>
        <v>1430534.32</v>
      </c>
      <c r="L38" s="9">
        <f t="shared" si="18"/>
        <v>1430534.32</v>
      </c>
      <c r="M38" s="9">
        <f t="shared" si="18"/>
        <v>1430534.32</v>
      </c>
      <c r="N38" s="9">
        <f t="shared" si="18"/>
        <v>1430534.32</v>
      </c>
      <c r="O38" s="9">
        <f t="shared" si="18"/>
        <v>1430534.32</v>
      </c>
      <c r="P38" s="9">
        <f t="shared" si="14"/>
        <v>17166411.84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9">
        <f t="shared" si="14"/>
        <v>0</v>
      </c>
    </row>
    <row r="46" spans="2:16" ht="18" customHeight="1" x14ac:dyDescent="0.2">
      <c r="B46" s="14" t="s">
        <v>62</v>
      </c>
      <c r="C46" s="9"/>
      <c r="D46" s="33">
        <f t="shared" ref="D46:O46" si="25">400000/12</f>
        <v>33333.333333333336</v>
      </c>
      <c r="E46" s="33">
        <f t="shared" si="25"/>
        <v>33333.333333333336</v>
      </c>
      <c r="F46" s="33">
        <f t="shared" si="25"/>
        <v>33333.333333333336</v>
      </c>
      <c r="G46" s="33">
        <f t="shared" si="25"/>
        <v>33333.333333333336</v>
      </c>
      <c r="H46" s="33">
        <f t="shared" si="25"/>
        <v>33333.333333333336</v>
      </c>
      <c r="I46" s="33">
        <f t="shared" si="25"/>
        <v>33333.333333333336</v>
      </c>
      <c r="J46" s="33">
        <f t="shared" si="25"/>
        <v>33333.333333333336</v>
      </c>
      <c r="K46" s="33">
        <f t="shared" si="25"/>
        <v>33333.333333333336</v>
      </c>
      <c r="L46" s="33">
        <f t="shared" si="25"/>
        <v>33333.333333333336</v>
      </c>
      <c r="M46" s="33">
        <f t="shared" si="25"/>
        <v>33333.333333333336</v>
      </c>
      <c r="N46" s="33">
        <f t="shared" si="25"/>
        <v>33333.333333333336</v>
      </c>
      <c r="O46" s="33">
        <f t="shared" si="25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6">1000000/12</f>
        <v>83333.333333333328</v>
      </c>
      <c r="E47" s="33">
        <f t="shared" si="26"/>
        <v>83333.333333333328</v>
      </c>
      <c r="F47" s="33">
        <f t="shared" si="26"/>
        <v>83333.333333333328</v>
      </c>
      <c r="G47" s="33">
        <f t="shared" si="26"/>
        <v>83333.333333333328</v>
      </c>
      <c r="H47" s="33">
        <f t="shared" si="26"/>
        <v>83333.333333333328</v>
      </c>
      <c r="I47" s="33">
        <f t="shared" si="26"/>
        <v>83333.333333333328</v>
      </c>
      <c r="J47" s="33">
        <f t="shared" si="26"/>
        <v>83333.333333333328</v>
      </c>
      <c r="K47" s="33">
        <f t="shared" si="26"/>
        <v>83333.333333333328</v>
      </c>
      <c r="L47" s="33">
        <f t="shared" si="26"/>
        <v>83333.333333333328</v>
      </c>
      <c r="M47" s="33">
        <f t="shared" si="26"/>
        <v>83333.333333333328</v>
      </c>
      <c r="N47" s="33">
        <f t="shared" si="26"/>
        <v>83333.333333333328</v>
      </c>
      <c r="O47" s="33">
        <f t="shared" si="26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7">(39468000+1500000)/12</f>
        <v>3414000</v>
      </c>
      <c r="E48" s="33">
        <f t="shared" si="27"/>
        <v>3414000</v>
      </c>
      <c r="F48" s="33">
        <f t="shared" si="27"/>
        <v>3414000</v>
      </c>
      <c r="G48" s="33">
        <f t="shared" si="27"/>
        <v>3414000</v>
      </c>
      <c r="H48" s="33">
        <f t="shared" si="27"/>
        <v>3414000</v>
      </c>
      <c r="I48" s="33">
        <f t="shared" si="27"/>
        <v>3414000</v>
      </c>
      <c r="J48" s="33">
        <f t="shared" si="27"/>
        <v>3414000</v>
      </c>
      <c r="K48" s="33">
        <f t="shared" si="27"/>
        <v>3414000</v>
      </c>
      <c r="L48" s="33">
        <f t="shared" si="27"/>
        <v>3414000</v>
      </c>
      <c r="M48" s="33">
        <f t="shared" si="27"/>
        <v>3414000</v>
      </c>
      <c r="N48" s="33">
        <f t="shared" si="27"/>
        <v>3414000</v>
      </c>
      <c r="O48" s="33">
        <f t="shared" si="27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>5000000/12</f>
        <v>416666.66666666669</v>
      </c>
      <c r="E49" s="33">
        <f t="shared" ref="E49:O49" si="28">5000000/12</f>
        <v>416666.66666666669</v>
      </c>
      <c r="F49" s="33">
        <f t="shared" si="28"/>
        <v>416666.66666666669</v>
      </c>
      <c r="G49" s="33">
        <f t="shared" si="28"/>
        <v>416666.66666666669</v>
      </c>
      <c r="H49" s="33">
        <f t="shared" si="28"/>
        <v>416666.66666666669</v>
      </c>
      <c r="I49" s="33">
        <f t="shared" si="28"/>
        <v>416666.66666666669</v>
      </c>
      <c r="J49" s="33">
        <f t="shared" si="28"/>
        <v>416666.66666666669</v>
      </c>
      <c r="K49" s="33">
        <f t="shared" si="28"/>
        <v>416666.66666666669</v>
      </c>
      <c r="L49" s="33">
        <f t="shared" si="28"/>
        <v>416666.66666666669</v>
      </c>
      <c r="M49" s="33">
        <f t="shared" si="28"/>
        <v>416666.66666666669</v>
      </c>
      <c r="N49" s="33">
        <f t="shared" si="28"/>
        <v>416666.66666666669</v>
      </c>
      <c r="O49" s="33">
        <f t="shared" si="28"/>
        <v>416666.66666666669</v>
      </c>
      <c r="P49" s="9">
        <f t="shared" si="14"/>
        <v>5000000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(('2046'!P23-('2046'!P59-'2046'!P45))*0.1)/12</f>
        <v>4251334.9832162755</v>
      </c>
      <c r="E53" s="33">
        <f>(('2046'!P23-('2046'!P59-'2046'!P45))*0.1)/12</f>
        <v>4251334.9832162755</v>
      </c>
      <c r="F53" s="33">
        <f>(('2046'!P23-('2046'!P59-'2046'!P45))*0.1)/12</f>
        <v>4251334.9832162755</v>
      </c>
      <c r="G53" s="33">
        <f>(('2046'!P23-('2046'!P59-'2046'!P45))*0.1)/12</f>
        <v>4251334.9832162755</v>
      </c>
      <c r="H53" s="33">
        <f>(('2046'!P23-('2046'!P59-'2046'!P45))*0.1)/12</f>
        <v>4251334.9832162755</v>
      </c>
      <c r="I53" s="33">
        <f>(('2046'!P23-('2046'!P59-'2046'!P45))*0.1)/12</f>
        <v>4251334.9832162755</v>
      </c>
      <c r="J53" s="33">
        <f>(('2046'!P23-('2046'!P59-'2046'!P45))*0.1)/12</f>
        <v>4251334.9832162755</v>
      </c>
      <c r="K53" s="33">
        <f>(('2046'!P23-('2046'!P59-'2046'!P45))*0.1)/12</f>
        <v>4251334.9832162755</v>
      </c>
      <c r="L53" s="33">
        <f>(('2046'!P23-('2046'!P59-'2046'!P45))*0.1)/12</f>
        <v>4251334.9832162755</v>
      </c>
      <c r="M53" s="33">
        <f>(('2046'!P23-('2046'!P59-'2046'!P45))*0.1)/12</f>
        <v>4251334.9832162755</v>
      </c>
      <c r="N53" s="33">
        <f>(('2046'!P23-('2046'!P59-'2046'!P45))*0.1)/12</f>
        <v>4251334.9832162755</v>
      </c>
      <c r="O53" s="33">
        <f>(('2046'!P23-('2046'!P59-'2046'!P45))*0.1)/12</f>
        <v>4251334.9832162755</v>
      </c>
      <c r="P53" s="9">
        <f t="shared" si="14"/>
        <v>51016019.798595317</v>
      </c>
    </row>
    <row r="54" spans="2:16" ht="18" customHeight="1" x14ac:dyDescent="0.2">
      <c r="B54" s="14" t="s">
        <v>72</v>
      </c>
      <c r="C54" s="9"/>
      <c r="D54" s="33">
        <f t="shared" ref="D54:O54" si="29">400000/12</f>
        <v>33333.333333333336</v>
      </c>
      <c r="E54" s="33">
        <f t="shared" si="29"/>
        <v>33333.333333333336</v>
      </c>
      <c r="F54" s="33">
        <f t="shared" si="29"/>
        <v>33333.333333333336</v>
      </c>
      <c r="G54" s="33">
        <f t="shared" si="29"/>
        <v>33333.333333333336</v>
      </c>
      <c r="H54" s="33">
        <f t="shared" si="29"/>
        <v>33333.333333333336</v>
      </c>
      <c r="I54" s="33">
        <f t="shared" si="29"/>
        <v>33333.333333333336</v>
      </c>
      <c r="J54" s="33">
        <f t="shared" si="29"/>
        <v>33333.333333333336</v>
      </c>
      <c r="K54" s="33">
        <f t="shared" si="29"/>
        <v>33333.333333333336</v>
      </c>
      <c r="L54" s="33">
        <f t="shared" si="29"/>
        <v>33333.333333333336</v>
      </c>
      <c r="M54" s="33">
        <f t="shared" si="29"/>
        <v>33333.333333333336</v>
      </c>
      <c r="N54" s="33">
        <f t="shared" si="29"/>
        <v>33333.333333333336</v>
      </c>
      <c r="O54" s="33">
        <f t="shared" si="29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30">2000000/12</f>
        <v>166666.66666666666</v>
      </c>
      <c r="E55" s="33">
        <f t="shared" si="30"/>
        <v>166666.66666666666</v>
      </c>
      <c r="F55" s="33">
        <f t="shared" si="30"/>
        <v>166666.66666666666</v>
      </c>
      <c r="G55" s="33">
        <f t="shared" si="30"/>
        <v>166666.66666666666</v>
      </c>
      <c r="H55" s="33">
        <f t="shared" si="30"/>
        <v>166666.66666666666</v>
      </c>
      <c r="I55" s="33">
        <f t="shared" si="30"/>
        <v>166666.66666666666</v>
      </c>
      <c r="J55" s="33">
        <f t="shared" si="30"/>
        <v>166666.66666666666</v>
      </c>
      <c r="K55" s="33">
        <f t="shared" si="30"/>
        <v>166666.66666666666</v>
      </c>
      <c r="L55" s="33">
        <f t="shared" si="30"/>
        <v>166666.66666666666</v>
      </c>
      <c r="M55" s="33">
        <f t="shared" si="30"/>
        <v>166666.66666666666</v>
      </c>
      <c r="N55" s="33">
        <f t="shared" si="30"/>
        <v>166666.66666666666</v>
      </c>
      <c r="O55" s="33">
        <f t="shared" si="30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1">SUM(C27:C58)</f>
        <v>0</v>
      </c>
      <c r="D59" s="17">
        <f t="shared" si="31"/>
        <v>78734028.469882935</v>
      </c>
      <c r="E59" s="17">
        <f t="shared" si="31"/>
        <v>78734028.469882935</v>
      </c>
      <c r="F59" s="17">
        <f t="shared" si="31"/>
        <v>78734028.469882935</v>
      </c>
      <c r="G59" s="17">
        <f t="shared" si="31"/>
        <v>78734028.469882935</v>
      </c>
      <c r="H59" s="17">
        <f t="shared" si="31"/>
        <v>78734028.469882935</v>
      </c>
      <c r="I59" s="17">
        <f t="shared" si="31"/>
        <v>78734028.469882935</v>
      </c>
      <c r="J59" s="17">
        <f t="shared" si="31"/>
        <v>78734028.469882935</v>
      </c>
      <c r="K59" s="17">
        <f t="shared" si="31"/>
        <v>78734028.469882935</v>
      </c>
      <c r="L59" s="17">
        <f t="shared" si="31"/>
        <v>78734028.469882935</v>
      </c>
      <c r="M59" s="17">
        <f t="shared" si="31"/>
        <v>78734028.469882935</v>
      </c>
      <c r="N59" s="17">
        <f t="shared" si="31"/>
        <v>78734028.469882935</v>
      </c>
      <c r="O59" s="17">
        <f t="shared" si="31"/>
        <v>78734028.469882935</v>
      </c>
      <c r="P59" s="17">
        <f t="shared" si="31"/>
        <v>944808341.63859534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32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2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2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2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25506184.899297655</v>
      </c>
      <c r="P64" s="9">
        <f t="shared" si="32"/>
        <v>25506184.899297655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3">SUM(D59:D64)</f>
        <v>78734028.469882935</v>
      </c>
      <c r="E65" s="17">
        <f t="shared" si="33"/>
        <v>78734028.469882935</v>
      </c>
      <c r="F65" s="17">
        <f t="shared" si="33"/>
        <v>78734028.469882935</v>
      </c>
      <c r="G65" s="17">
        <f t="shared" si="33"/>
        <v>78734028.469882935</v>
      </c>
      <c r="H65" s="17">
        <f t="shared" si="33"/>
        <v>78734028.469882935</v>
      </c>
      <c r="I65" s="17">
        <f t="shared" si="33"/>
        <v>78734028.469882935</v>
      </c>
      <c r="J65" s="17">
        <f t="shared" si="33"/>
        <v>78734028.469882935</v>
      </c>
      <c r="K65" s="17">
        <f t="shared" si="33"/>
        <v>78734028.469882935</v>
      </c>
      <c r="L65" s="17">
        <f t="shared" si="33"/>
        <v>78734028.469882935</v>
      </c>
      <c r="M65" s="17">
        <f t="shared" si="33"/>
        <v>78734028.469882935</v>
      </c>
      <c r="N65" s="17">
        <f t="shared" si="33"/>
        <v>78734028.469882935</v>
      </c>
      <c r="O65" s="17">
        <f t="shared" si="33"/>
        <v>104240213.36918059</v>
      </c>
      <c r="P65" s="17">
        <f t="shared" si="33"/>
        <v>970314526.53789306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4">(C24-C65)</f>
        <v>0</v>
      </c>
      <c r="D66" s="17">
        <f t="shared" si="34"/>
        <v>7669550369.323554</v>
      </c>
      <c r="E66" s="17">
        <f t="shared" si="34"/>
        <v>7711116705.1738434</v>
      </c>
      <c r="F66" s="17">
        <f t="shared" si="34"/>
        <v>7752729377.0796413</v>
      </c>
      <c r="G66" s="17">
        <f t="shared" si="34"/>
        <v>7794390701.8437233</v>
      </c>
      <c r="H66" s="17">
        <f t="shared" si="34"/>
        <v>7836103112.1090031</v>
      </c>
      <c r="I66" s="17">
        <f t="shared" si="34"/>
        <v>7877869162.1505413</v>
      </c>
      <c r="J66" s="17">
        <f t="shared" si="34"/>
        <v>7919691533.9571505</v>
      </c>
      <c r="K66" s="17">
        <f t="shared" si="34"/>
        <v>7961573043.6170845</v>
      </c>
      <c r="L66" s="17">
        <f t="shared" si="34"/>
        <v>8003516648.0230093</v>
      </c>
      <c r="M66" s="17">
        <f t="shared" si="34"/>
        <v>8048325451.9122248</v>
      </c>
      <c r="N66" s="17">
        <f t="shared" si="34"/>
        <v>8093202715.2588949</v>
      </c>
      <c r="O66" s="17">
        <f t="shared" si="34"/>
        <v>8112645676.1365948</v>
      </c>
      <c r="P66" s="17">
        <f t="shared" si="34"/>
        <v>8112645676.1365948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SyzuC0e94MQ9AU3OUsSVQJl7HhGakPJTPeJgNZtj+REgRy3D0bnBdQvheG5V6PS7Ct0R8WqrbSc8iKKpFcWbdQ==" saltValue="oG/ut3Mw6athC+n07FvnMg==" spinCount="100000" sheet="1" objects="1" scenarios="1"/>
  <pageMargins left="0" right="0" top="0.5" bottom="0.25" header="0" footer="0"/>
  <pageSetup scale="45" fitToWidth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  <pageSetUpPr fitToPage="1"/>
  </sheetPr>
  <dimension ref="B1:S74"/>
  <sheetViews>
    <sheetView showGridLines="0" zoomScale="90" zoomScaleNormal="90" workbookViewId="0">
      <pane ySplit="4" topLeftCell="A32" activePane="bottomLeft" state="frozen"/>
      <selection pane="bottomLeft" activeCell="O64" sqref="O64"/>
    </sheetView>
  </sheetViews>
  <sheetFormatPr defaultRowHeight="11.25" x14ac:dyDescent="0.2"/>
  <cols>
    <col min="1" max="1" width="1.83203125" style="2" customWidth="1"/>
    <col min="2" max="2" width="30.1640625" style="1" customWidth="1"/>
    <col min="3" max="16" width="16.83203125" style="2" customWidth="1"/>
    <col min="17" max="17" width="1.83203125" style="2" customWidth="1"/>
    <col min="18" max="18" width="15.33203125" style="2" customWidth="1"/>
    <col min="19" max="19" width="12.33203125" style="2" customWidth="1"/>
    <col min="20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44197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44197</v>
      </c>
      <c r="E4" s="30">
        <f>DATE(YEAR(D4),MONTH(D4)+1,1)</f>
        <v>44228</v>
      </c>
      <c r="F4" s="30">
        <f t="shared" ref="F4:O4" si="0">DATE(YEAR(E4),MONTH(E4)+1,1)</f>
        <v>44256</v>
      </c>
      <c r="G4" s="30">
        <f t="shared" si="0"/>
        <v>44287</v>
      </c>
      <c r="H4" s="30">
        <f t="shared" si="0"/>
        <v>44317</v>
      </c>
      <c r="I4" s="30">
        <f t="shared" si="0"/>
        <v>44348</v>
      </c>
      <c r="J4" s="30">
        <f t="shared" si="0"/>
        <v>44378</v>
      </c>
      <c r="K4" s="30">
        <f t="shared" si="0"/>
        <v>44409</v>
      </c>
      <c r="L4" s="30">
        <f t="shared" si="0"/>
        <v>44440</v>
      </c>
      <c r="M4" s="30">
        <f t="shared" si="0"/>
        <v>44470</v>
      </c>
      <c r="N4" s="30">
        <f t="shared" si="0"/>
        <v>44501</v>
      </c>
      <c r="O4" s="30">
        <f t="shared" si="0"/>
        <v>44531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'2020'!P66</f>
        <v>282913629.56809086</v>
      </c>
      <c r="E5" s="9">
        <f t="shared" ref="E5:O5" si="1">D66</f>
        <v>261047373.50949541</v>
      </c>
      <c r="F5" s="9">
        <f t="shared" si="1"/>
        <v>239185360.24480352</v>
      </c>
      <c r="G5" s="9">
        <f t="shared" si="1"/>
        <v>217327801.82621035</v>
      </c>
      <c r="H5" s="9">
        <f t="shared" si="1"/>
        <v>195474920.99602088</v>
      </c>
      <c r="I5" s="9">
        <f t="shared" si="1"/>
        <v>173626951.63365525</v>
      </c>
      <c r="J5" s="9">
        <f t="shared" si="1"/>
        <v>151784139.31250468</v>
      </c>
      <c r="K5" s="9">
        <f t="shared" si="1"/>
        <v>129946741.88462989</v>
      </c>
      <c r="L5" s="9">
        <f t="shared" si="1"/>
        <v>108115030.0946947</v>
      </c>
      <c r="M5" s="9">
        <f t="shared" si="1"/>
        <v>86289288.224596098</v>
      </c>
      <c r="N5" s="9">
        <f t="shared" si="1"/>
        <v>64469814.770325899</v>
      </c>
      <c r="O5" s="9">
        <f t="shared" si="1"/>
        <v>42656923.152675524</v>
      </c>
      <c r="P5" s="9">
        <f>D5</f>
        <v>282913629.56809086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2:16" ht="18" customHeight="1" x14ac:dyDescent="0.2">
      <c r="B9" s="14" t="s">
        <v>55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f t="shared" ref="P9:P14" si="2">SUM(D9:O9)</f>
        <v>0</v>
      </c>
    </row>
    <row r="10" spans="2:16" ht="18" customHeight="1" x14ac:dyDescent="0.2">
      <c r="B10" s="14" t="s">
        <v>59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f t="shared" si="2"/>
        <v>0</v>
      </c>
    </row>
    <row r="11" spans="2:16" ht="18" customHeight="1" x14ac:dyDescent="0.2">
      <c r="B11" s="14" t="s">
        <v>56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>
        <f t="shared" si="2"/>
        <v>0</v>
      </c>
    </row>
    <row r="12" spans="2:16" ht="18" customHeight="1" x14ac:dyDescent="0.2">
      <c r="B12" s="14" t="s">
        <v>57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f t="shared" si="2"/>
        <v>0</v>
      </c>
    </row>
    <row r="13" spans="2:16" ht="18" customHeight="1" x14ac:dyDescent="0.2">
      <c r="B13" s="14" t="s">
        <v>58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f t="shared" si="2"/>
        <v>0</v>
      </c>
    </row>
    <row r="14" spans="2:16" ht="18" customHeight="1" x14ac:dyDescent="0.2">
      <c r="B14" s="14" t="s">
        <v>60</v>
      </c>
      <c r="C14" s="9"/>
      <c r="D14" s="9">
        <f t="shared" ref="D14:O14" si="3">D9+D10+D11+D12+D13</f>
        <v>0</v>
      </c>
      <c r="E14" s="9">
        <f t="shared" si="3"/>
        <v>0</v>
      </c>
      <c r="F14" s="9">
        <f t="shared" si="3"/>
        <v>0</v>
      </c>
      <c r="G14" s="9">
        <f t="shared" si="3"/>
        <v>0</v>
      </c>
      <c r="H14" s="9">
        <f t="shared" si="3"/>
        <v>0</v>
      </c>
      <c r="I14" s="9">
        <f t="shared" si="3"/>
        <v>0</v>
      </c>
      <c r="J14" s="9">
        <f t="shared" si="3"/>
        <v>0</v>
      </c>
      <c r="K14" s="9">
        <f t="shared" si="3"/>
        <v>0</v>
      </c>
      <c r="L14" s="9">
        <f t="shared" si="3"/>
        <v>0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9">
        <f t="shared" si="2"/>
        <v>0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ref="P15:P22" si="4">SUM(D15:O15)</f>
        <v>0</v>
      </c>
    </row>
    <row r="16" spans="2:16" ht="18" customHeight="1" x14ac:dyDescent="0.2">
      <c r="B16" s="14" t="s">
        <v>46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f t="shared" si="4"/>
        <v>0</v>
      </c>
    </row>
    <row r="17" spans="2:16" ht="18" customHeight="1" x14ac:dyDescent="0.2">
      <c r="B17" s="14" t="s">
        <v>47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f t="shared" si="4"/>
        <v>0</v>
      </c>
    </row>
    <row r="18" spans="2:16" ht="18" customHeight="1" x14ac:dyDescent="0.2">
      <c r="B18" s="14" t="s">
        <v>43</v>
      </c>
      <c r="C18" s="9"/>
      <c r="D18" s="9">
        <f>'2020'!O18+('2020'!O18*0.05)</f>
        <v>84854.211404545582</v>
      </c>
      <c r="E18" s="9">
        <f>D18+(D18*0.05)</f>
        <v>89096.921974772864</v>
      </c>
      <c r="F18" s="9">
        <f t="shared" ref="F18:O18" si="5">E18+(E18*0.05)</f>
        <v>93551.768073511514</v>
      </c>
      <c r="G18" s="9">
        <f t="shared" si="5"/>
        <v>98229.356477187088</v>
      </c>
      <c r="H18" s="9">
        <f t="shared" si="5"/>
        <v>103140.82430104644</v>
      </c>
      <c r="I18" s="9">
        <f t="shared" si="5"/>
        <v>108297.86551609875</v>
      </c>
      <c r="J18" s="9">
        <f t="shared" si="5"/>
        <v>113712.75879190369</v>
      </c>
      <c r="K18" s="9">
        <f t="shared" si="5"/>
        <v>119398.39673149887</v>
      </c>
      <c r="L18" s="9">
        <f t="shared" si="5"/>
        <v>125368.31656807382</v>
      </c>
      <c r="M18" s="9">
        <f t="shared" si="5"/>
        <v>131636.73239647751</v>
      </c>
      <c r="N18" s="9">
        <f t="shared" si="5"/>
        <v>138218.56901630139</v>
      </c>
      <c r="O18" s="9">
        <f t="shared" si="5"/>
        <v>145129.49746711645</v>
      </c>
      <c r="P18" s="9">
        <f t="shared" si="4"/>
        <v>1350635.2187185339</v>
      </c>
    </row>
    <row r="19" spans="2:16" ht="18" customHeight="1" x14ac:dyDescent="0.2">
      <c r="B19" s="14" t="s">
        <v>44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f t="shared" si="4"/>
        <v>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4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4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4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6">SUM(D14:D22)</f>
        <v>84854.211404545582</v>
      </c>
      <c r="E23" s="17">
        <f t="shared" si="6"/>
        <v>89096.921974772864</v>
      </c>
      <c r="F23" s="17">
        <f t="shared" si="6"/>
        <v>93551.768073511514</v>
      </c>
      <c r="G23" s="17">
        <f t="shared" si="6"/>
        <v>98229.356477187088</v>
      </c>
      <c r="H23" s="17">
        <f t="shared" si="6"/>
        <v>103140.82430104644</v>
      </c>
      <c r="I23" s="17">
        <f t="shared" si="6"/>
        <v>108297.86551609875</v>
      </c>
      <c r="J23" s="17">
        <f t="shared" si="6"/>
        <v>113712.75879190369</v>
      </c>
      <c r="K23" s="17">
        <f t="shared" si="6"/>
        <v>119398.39673149887</v>
      </c>
      <c r="L23" s="17">
        <f t="shared" si="6"/>
        <v>125368.31656807382</v>
      </c>
      <c r="M23" s="17">
        <f t="shared" si="6"/>
        <v>131636.73239647751</v>
      </c>
      <c r="N23" s="17">
        <f t="shared" si="6"/>
        <v>138218.56901630139</v>
      </c>
      <c r="O23" s="17">
        <f t="shared" si="6"/>
        <v>145129.49746711645</v>
      </c>
      <c r="P23" s="17">
        <f t="shared" si="6"/>
        <v>1350635.2187185339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7">(D5+D23)</f>
        <v>282998483.77949542</v>
      </c>
      <c r="E24" s="17">
        <f t="shared" si="7"/>
        <v>261136470.43147019</v>
      </c>
      <c r="F24" s="17">
        <f t="shared" si="7"/>
        <v>239278912.01287702</v>
      </c>
      <c r="G24" s="17">
        <f t="shared" si="7"/>
        <v>217426031.18268755</v>
      </c>
      <c r="H24" s="17">
        <f t="shared" si="7"/>
        <v>195578061.82032192</v>
      </c>
      <c r="I24" s="17">
        <f t="shared" si="7"/>
        <v>173735249.49917135</v>
      </c>
      <c r="J24" s="17">
        <f t="shared" si="7"/>
        <v>151897852.07129657</v>
      </c>
      <c r="K24" s="17">
        <f t="shared" si="7"/>
        <v>130066140.28136139</v>
      </c>
      <c r="L24" s="17">
        <f t="shared" si="7"/>
        <v>108240398.41126278</v>
      </c>
      <c r="M24" s="17">
        <f t="shared" si="7"/>
        <v>86420924.956992581</v>
      </c>
      <c r="N24" s="17">
        <f t="shared" si="7"/>
        <v>64608033.339342199</v>
      </c>
      <c r="O24" s="17">
        <f t="shared" si="7"/>
        <v>42802052.65014264</v>
      </c>
      <c r="P24" s="17">
        <f t="shared" si="7"/>
        <v>284264264.78680938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>(19749303+43971688+45000000+45000000)/12</f>
        <v>12810082.583333334</v>
      </c>
      <c r="E28" s="9">
        <f t="shared" ref="E28:O28" si="8">153720990/12</f>
        <v>12810082.5</v>
      </c>
      <c r="F28" s="9">
        <f t="shared" si="8"/>
        <v>12810082.5</v>
      </c>
      <c r="G28" s="9">
        <f t="shared" si="8"/>
        <v>12810082.5</v>
      </c>
      <c r="H28" s="9">
        <f t="shared" si="8"/>
        <v>12810082.5</v>
      </c>
      <c r="I28" s="9">
        <f t="shared" si="8"/>
        <v>12810082.5</v>
      </c>
      <c r="J28" s="9">
        <f t="shared" si="8"/>
        <v>12810082.5</v>
      </c>
      <c r="K28" s="9">
        <f t="shared" si="8"/>
        <v>12810082.5</v>
      </c>
      <c r="L28" s="9">
        <f t="shared" si="8"/>
        <v>12810082.5</v>
      </c>
      <c r="M28" s="9">
        <f t="shared" si="8"/>
        <v>12810082.5</v>
      </c>
      <c r="N28" s="9">
        <f t="shared" si="8"/>
        <v>12810082.5</v>
      </c>
      <c r="O28" s="9">
        <f t="shared" si="8"/>
        <v>12810082.5</v>
      </c>
      <c r="P28" s="9">
        <f>SUM(D28:O28)</f>
        <v>153720990.08333334</v>
      </c>
    </row>
    <row r="29" spans="2:16" ht="18" customHeight="1" x14ac:dyDescent="0.2">
      <c r="B29" s="14" t="s">
        <v>50</v>
      </c>
      <c r="C29" s="9"/>
      <c r="D29" s="9">
        <f t="shared" ref="D29:O29" si="9">100000000/12</f>
        <v>8333333.333333333</v>
      </c>
      <c r="E29" s="9">
        <f t="shared" si="9"/>
        <v>8333333.333333333</v>
      </c>
      <c r="F29" s="9">
        <f t="shared" si="9"/>
        <v>8333333.333333333</v>
      </c>
      <c r="G29" s="9">
        <f t="shared" si="9"/>
        <v>8333333.333333333</v>
      </c>
      <c r="H29" s="9">
        <f t="shared" si="9"/>
        <v>8333333.333333333</v>
      </c>
      <c r="I29" s="9">
        <f t="shared" si="9"/>
        <v>8333333.333333333</v>
      </c>
      <c r="J29" s="9">
        <f t="shared" si="9"/>
        <v>8333333.333333333</v>
      </c>
      <c r="K29" s="9">
        <f t="shared" si="9"/>
        <v>8333333.333333333</v>
      </c>
      <c r="L29" s="9">
        <f t="shared" si="9"/>
        <v>8333333.333333333</v>
      </c>
      <c r="M29" s="9">
        <f t="shared" si="9"/>
        <v>8333333.333333333</v>
      </c>
      <c r="N29" s="9">
        <f t="shared" si="9"/>
        <v>8333333.333333333</v>
      </c>
      <c r="O29" s="9">
        <f t="shared" si="9"/>
        <v>8333333.333333333</v>
      </c>
      <c r="P29" s="9">
        <f>SUM(D29:O29)</f>
        <v>99999999.999999985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0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2000000/12</f>
        <v>166666.66666666666</v>
      </c>
      <c r="E33" s="33">
        <f t="shared" ref="E33:O33" si="11">2000000/12</f>
        <v>166666.66666666666</v>
      </c>
      <c r="F33" s="33">
        <f t="shared" si="11"/>
        <v>166666.66666666666</v>
      </c>
      <c r="G33" s="33">
        <f t="shared" si="11"/>
        <v>166666.66666666666</v>
      </c>
      <c r="H33" s="33">
        <f t="shared" si="11"/>
        <v>166666.66666666666</v>
      </c>
      <c r="I33" s="33">
        <f t="shared" si="11"/>
        <v>166666.66666666666</v>
      </c>
      <c r="J33" s="33">
        <f t="shared" si="11"/>
        <v>166666.66666666666</v>
      </c>
      <c r="K33" s="33">
        <f t="shared" si="11"/>
        <v>166666.66666666666</v>
      </c>
      <c r="L33" s="33">
        <f t="shared" si="11"/>
        <v>166666.66666666666</v>
      </c>
      <c r="M33" s="33">
        <f t="shared" si="11"/>
        <v>166666.66666666666</v>
      </c>
      <c r="N33" s="33">
        <f t="shared" si="11"/>
        <v>166666.66666666666</v>
      </c>
      <c r="O33" s="33">
        <f t="shared" si="11"/>
        <v>166666.66666666666</v>
      </c>
      <c r="P33" s="9">
        <f t="shared" si="10"/>
        <v>2000000.0000000002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0"/>
        <v>0</v>
      </c>
    </row>
    <row r="35" spans="2:16" ht="18" customHeight="1" x14ac:dyDescent="0.2">
      <c r="B35" s="14" t="s">
        <v>66</v>
      </c>
      <c r="C35" s="9"/>
      <c r="D35" s="33">
        <v>4166.67</v>
      </c>
      <c r="E35" s="33">
        <v>4166.67</v>
      </c>
      <c r="F35" s="33">
        <v>4166.67</v>
      </c>
      <c r="G35" s="33">
        <v>4166.67</v>
      </c>
      <c r="H35" s="33">
        <v>4166.67</v>
      </c>
      <c r="I35" s="33">
        <v>4166.67</v>
      </c>
      <c r="J35" s="33">
        <v>4166.67</v>
      </c>
      <c r="K35" s="33">
        <v>4166.67</v>
      </c>
      <c r="L35" s="33">
        <v>4166.67</v>
      </c>
      <c r="M35" s="33">
        <v>4166.67</v>
      </c>
      <c r="N35" s="33">
        <v>4166.67</v>
      </c>
      <c r="O35" s="33">
        <v>4166.67</v>
      </c>
      <c r="P35" s="9">
        <f t="shared" si="10"/>
        <v>50000.039999999986</v>
      </c>
    </row>
    <row r="36" spans="2:16" ht="18" customHeight="1" x14ac:dyDescent="0.2">
      <c r="B36" s="14" t="s">
        <v>67</v>
      </c>
      <c r="C36" s="9"/>
      <c r="D36" s="33">
        <v>4166.67</v>
      </c>
      <c r="E36" s="33">
        <v>4166.67</v>
      </c>
      <c r="F36" s="33">
        <v>4166.67</v>
      </c>
      <c r="G36" s="33">
        <v>4166.67</v>
      </c>
      <c r="H36" s="33">
        <v>4166.67</v>
      </c>
      <c r="I36" s="33">
        <v>4166.67</v>
      </c>
      <c r="J36" s="33">
        <v>4166.67</v>
      </c>
      <c r="K36" s="33">
        <v>4166.67</v>
      </c>
      <c r="L36" s="33">
        <v>4166.67</v>
      </c>
      <c r="M36" s="33">
        <v>4166.67</v>
      </c>
      <c r="N36" s="33">
        <v>4166.67</v>
      </c>
      <c r="O36" s="33">
        <v>4166.67</v>
      </c>
      <c r="P36" s="9">
        <f t="shared" si="10"/>
        <v>50000.039999999986</v>
      </c>
    </row>
    <row r="37" spans="2:16" ht="18" customHeight="1" x14ac:dyDescent="0.2">
      <c r="B37" s="15" t="s">
        <v>28</v>
      </c>
      <c r="C37" s="33"/>
      <c r="D37" s="33">
        <f t="shared" ref="D37:O37" si="12">4468300/12</f>
        <v>372358.33333333331</v>
      </c>
      <c r="E37" s="33">
        <f t="shared" si="12"/>
        <v>372358.33333333331</v>
      </c>
      <c r="F37" s="33">
        <f t="shared" si="12"/>
        <v>372358.33333333331</v>
      </c>
      <c r="G37" s="33">
        <f t="shared" si="12"/>
        <v>372358.33333333331</v>
      </c>
      <c r="H37" s="33">
        <f t="shared" si="12"/>
        <v>372358.33333333331</v>
      </c>
      <c r="I37" s="33">
        <f t="shared" si="12"/>
        <v>372358.33333333331</v>
      </c>
      <c r="J37" s="33">
        <f t="shared" si="12"/>
        <v>372358.33333333331</v>
      </c>
      <c r="K37" s="33">
        <f t="shared" si="12"/>
        <v>372358.33333333331</v>
      </c>
      <c r="L37" s="33">
        <f t="shared" si="12"/>
        <v>372358.33333333331</v>
      </c>
      <c r="M37" s="33">
        <f t="shared" si="12"/>
        <v>372358.33333333331</v>
      </c>
      <c r="N37" s="33">
        <f t="shared" si="12"/>
        <v>372358.33333333331</v>
      </c>
      <c r="O37" s="33">
        <f t="shared" si="12"/>
        <v>372358.33333333331</v>
      </c>
      <c r="P37" s="9">
        <f t="shared" si="10"/>
        <v>4468300.0000000009</v>
      </c>
    </row>
    <row r="38" spans="2:16" ht="18" customHeight="1" x14ac:dyDescent="0.2">
      <c r="B38" s="14" t="s">
        <v>29</v>
      </c>
      <c r="C38" s="9"/>
      <c r="D38" s="9">
        <f t="shared" ref="D38:O38" si="13">637031.96/12</f>
        <v>53085.996666666666</v>
      </c>
      <c r="E38" s="9">
        <f t="shared" si="13"/>
        <v>53085.996666666666</v>
      </c>
      <c r="F38" s="9">
        <f t="shared" si="13"/>
        <v>53085.996666666666</v>
      </c>
      <c r="G38" s="9">
        <f t="shared" si="13"/>
        <v>53085.996666666666</v>
      </c>
      <c r="H38" s="9">
        <f t="shared" si="13"/>
        <v>53085.996666666666</v>
      </c>
      <c r="I38" s="9">
        <f t="shared" si="13"/>
        <v>53085.996666666666</v>
      </c>
      <c r="J38" s="9">
        <f t="shared" si="13"/>
        <v>53085.996666666666</v>
      </c>
      <c r="K38" s="9">
        <f t="shared" si="13"/>
        <v>53085.996666666666</v>
      </c>
      <c r="L38" s="9">
        <f t="shared" si="13"/>
        <v>53085.996666666666</v>
      </c>
      <c r="M38" s="9">
        <f t="shared" si="13"/>
        <v>53085.996666666666</v>
      </c>
      <c r="N38" s="9">
        <f t="shared" si="13"/>
        <v>53085.996666666666</v>
      </c>
      <c r="O38" s="9">
        <f t="shared" si="13"/>
        <v>53085.996666666666</v>
      </c>
      <c r="P38" s="9">
        <f t="shared" si="10"/>
        <v>637031.96</v>
      </c>
    </row>
    <row r="39" spans="2:16" ht="18" customHeight="1" x14ac:dyDescent="0.2">
      <c r="B39" s="15" t="s">
        <v>5</v>
      </c>
      <c r="C39" s="33"/>
      <c r="D39" s="33">
        <v>1250</v>
      </c>
      <c r="E39" s="33">
        <v>1250</v>
      </c>
      <c r="F39" s="33">
        <v>1250</v>
      </c>
      <c r="G39" s="33">
        <v>1250</v>
      </c>
      <c r="H39" s="33">
        <v>1250</v>
      </c>
      <c r="I39" s="33">
        <v>1250</v>
      </c>
      <c r="J39" s="33">
        <v>1250</v>
      </c>
      <c r="K39" s="33">
        <v>1250</v>
      </c>
      <c r="L39" s="33">
        <v>1250</v>
      </c>
      <c r="M39" s="33">
        <v>1250</v>
      </c>
      <c r="N39" s="33">
        <v>1250</v>
      </c>
      <c r="O39" s="33">
        <v>1250</v>
      </c>
      <c r="P39" s="9">
        <f t="shared" si="10"/>
        <v>15000</v>
      </c>
    </row>
    <row r="40" spans="2:16" ht="18" customHeight="1" x14ac:dyDescent="0.2">
      <c r="B40" s="14" t="s">
        <v>6</v>
      </c>
      <c r="C40" s="9"/>
      <c r="D40" s="33">
        <f t="shared" ref="D40:O40" si="14">200000/12</f>
        <v>16666.666666666668</v>
      </c>
      <c r="E40" s="33">
        <f t="shared" si="14"/>
        <v>16666.666666666668</v>
      </c>
      <c r="F40" s="33">
        <f t="shared" si="14"/>
        <v>16666.666666666668</v>
      </c>
      <c r="G40" s="33">
        <f t="shared" si="14"/>
        <v>16666.666666666668</v>
      </c>
      <c r="H40" s="33">
        <f t="shared" si="14"/>
        <v>16666.666666666668</v>
      </c>
      <c r="I40" s="33">
        <f t="shared" si="14"/>
        <v>16666.666666666668</v>
      </c>
      <c r="J40" s="33">
        <f t="shared" si="14"/>
        <v>16666.666666666668</v>
      </c>
      <c r="K40" s="33">
        <f t="shared" si="14"/>
        <v>16666.666666666668</v>
      </c>
      <c r="L40" s="33">
        <f t="shared" si="14"/>
        <v>16666.666666666668</v>
      </c>
      <c r="M40" s="33">
        <f t="shared" si="14"/>
        <v>16666.666666666668</v>
      </c>
      <c r="N40" s="33">
        <f t="shared" si="14"/>
        <v>16666.666666666668</v>
      </c>
      <c r="O40" s="33">
        <f t="shared" si="14"/>
        <v>16666.666666666668</v>
      </c>
      <c r="P40" s="9">
        <f t="shared" si="10"/>
        <v>199999.99999999997</v>
      </c>
    </row>
    <row r="41" spans="2:16" ht="18" customHeight="1" x14ac:dyDescent="0.2">
      <c r="B41" s="15" t="s">
        <v>7</v>
      </c>
      <c r="C41" s="33"/>
      <c r="D41" s="33">
        <v>4166.67</v>
      </c>
      <c r="E41" s="33">
        <v>4166.67</v>
      </c>
      <c r="F41" s="33">
        <v>4166.67</v>
      </c>
      <c r="G41" s="33">
        <v>4166.67</v>
      </c>
      <c r="H41" s="33">
        <v>4166.67</v>
      </c>
      <c r="I41" s="33">
        <v>4166.67</v>
      </c>
      <c r="J41" s="33">
        <v>4166.67</v>
      </c>
      <c r="K41" s="33">
        <v>4166.67</v>
      </c>
      <c r="L41" s="33">
        <v>4166.67</v>
      </c>
      <c r="M41" s="33">
        <v>4166.67</v>
      </c>
      <c r="N41" s="33">
        <v>4166.67</v>
      </c>
      <c r="O41" s="33">
        <v>4166.67</v>
      </c>
      <c r="P41" s="9">
        <f t="shared" si="10"/>
        <v>50000.039999999986</v>
      </c>
    </row>
    <row r="42" spans="2:16" ht="18" customHeight="1" x14ac:dyDescent="0.2">
      <c r="B42" s="14" t="s">
        <v>61</v>
      </c>
      <c r="C42" s="33"/>
      <c r="D42" s="33">
        <v>41666.67</v>
      </c>
      <c r="E42" s="33">
        <v>41666.67</v>
      </c>
      <c r="F42" s="33">
        <v>41666.67</v>
      </c>
      <c r="G42" s="33">
        <v>41666.67</v>
      </c>
      <c r="H42" s="33">
        <v>41666.67</v>
      </c>
      <c r="I42" s="33">
        <v>41666.67</v>
      </c>
      <c r="J42" s="33">
        <v>41666.67</v>
      </c>
      <c r="K42" s="33">
        <v>41666.67</v>
      </c>
      <c r="L42" s="33">
        <v>41666.67</v>
      </c>
      <c r="M42" s="33">
        <v>41666.67</v>
      </c>
      <c r="N42" s="33">
        <v>41666.67</v>
      </c>
      <c r="O42" s="33">
        <v>41666.67</v>
      </c>
      <c r="P42" s="9">
        <f t="shared" ref="P42" si="15">SUM(D42:O42)</f>
        <v>500000.03999999986</v>
      </c>
    </row>
    <row r="43" spans="2:16" ht="18" customHeight="1" x14ac:dyDescent="0.2">
      <c r="B43" s="15" t="s">
        <v>8</v>
      </c>
      <c r="C43" s="9"/>
      <c r="D43" s="33">
        <v>10000</v>
      </c>
      <c r="E43" s="33">
        <v>10000</v>
      </c>
      <c r="F43" s="33">
        <v>10000</v>
      </c>
      <c r="G43" s="33">
        <v>10000</v>
      </c>
      <c r="H43" s="33">
        <v>10000</v>
      </c>
      <c r="I43" s="33">
        <v>10000</v>
      </c>
      <c r="J43" s="33">
        <v>10000</v>
      </c>
      <c r="K43" s="33">
        <v>10000</v>
      </c>
      <c r="L43" s="33">
        <v>10000</v>
      </c>
      <c r="M43" s="33">
        <v>10000</v>
      </c>
      <c r="N43" s="33">
        <v>10000</v>
      </c>
      <c r="O43" s="33">
        <v>10000</v>
      </c>
      <c r="P43" s="9">
        <f t="shared" si="10"/>
        <v>120000</v>
      </c>
    </row>
    <row r="44" spans="2:16" ht="18" customHeight="1" x14ac:dyDescent="0.2">
      <c r="B44" s="14" t="s">
        <v>9</v>
      </c>
      <c r="C44" s="33"/>
      <c r="D44" s="33">
        <f t="shared" ref="D44:O44" si="16">100000/12</f>
        <v>8333.3333333333339</v>
      </c>
      <c r="E44" s="33">
        <f t="shared" si="16"/>
        <v>8333.3333333333339</v>
      </c>
      <c r="F44" s="33">
        <f t="shared" si="16"/>
        <v>8333.3333333333339</v>
      </c>
      <c r="G44" s="33">
        <f t="shared" si="16"/>
        <v>8333.3333333333339</v>
      </c>
      <c r="H44" s="33">
        <f t="shared" si="16"/>
        <v>8333.3333333333339</v>
      </c>
      <c r="I44" s="33">
        <f t="shared" si="16"/>
        <v>8333.3333333333339</v>
      </c>
      <c r="J44" s="33">
        <f t="shared" si="16"/>
        <v>8333.3333333333339</v>
      </c>
      <c r="K44" s="33">
        <f t="shared" si="16"/>
        <v>8333.3333333333339</v>
      </c>
      <c r="L44" s="33">
        <f t="shared" si="16"/>
        <v>8333.3333333333339</v>
      </c>
      <c r="M44" s="33">
        <f t="shared" si="16"/>
        <v>8333.3333333333339</v>
      </c>
      <c r="N44" s="33">
        <f t="shared" si="16"/>
        <v>8333.3333333333339</v>
      </c>
      <c r="O44" s="33">
        <f t="shared" si="16"/>
        <v>8333.3333333333339</v>
      </c>
      <c r="P44" s="9">
        <f t="shared" si="10"/>
        <v>99999.999999999985</v>
      </c>
    </row>
    <row r="45" spans="2:16" ht="18" customHeight="1" x14ac:dyDescent="0.2">
      <c r="B45" s="14" t="s">
        <v>48</v>
      </c>
      <c r="C45" s="9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9">
        <f t="shared" si="10"/>
        <v>0</v>
      </c>
    </row>
    <row r="46" spans="2:16" ht="18" customHeight="1" x14ac:dyDescent="0.2">
      <c r="B46" s="14" t="s">
        <v>62</v>
      </c>
      <c r="C46" s="9"/>
      <c r="D46" s="33">
        <v>5000</v>
      </c>
      <c r="E46" s="33">
        <v>5000</v>
      </c>
      <c r="F46" s="33">
        <v>5000</v>
      </c>
      <c r="G46" s="33">
        <v>5000</v>
      </c>
      <c r="H46" s="33">
        <v>5000</v>
      </c>
      <c r="I46" s="33">
        <v>5000</v>
      </c>
      <c r="J46" s="33">
        <v>5000</v>
      </c>
      <c r="K46" s="33">
        <v>5000</v>
      </c>
      <c r="L46" s="33">
        <v>5000</v>
      </c>
      <c r="M46" s="33">
        <v>5000</v>
      </c>
      <c r="N46" s="33">
        <v>5000</v>
      </c>
      <c r="O46" s="33">
        <v>5000</v>
      </c>
      <c r="P46" s="9">
        <f t="shared" si="10"/>
        <v>60000</v>
      </c>
    </row>
    <row r="47" spans="2:16" ht="18" customHeight="1" x14ac:dyDescent="0.2">
      <c r="B47" s="15" t="s">
        <v>10</v>
      </c>
      <c r="C47" s="9"/>
      <c r="D47" s="33">
        <v>5000</v>
      </c>
      <c r="E47" s="33">
        <v>5000</v>
      </c>
      <c r="F47" s="33">
        <v>5000</v>
      </c>
      <c r="G47" s="33">
        <v>5000</v>
      </c>
      <c r="H47" s="33">
        <v>5000</v>
      </c>
      <c r="I47" s="33">
        <v>5000</v>
      </c>
      <c r="J47" s="33">
        <v>5000</v>
      </c>
      <c r="K47" s="33">
        <v>5000</v>
      </c>
      <c r="L47" s="33">
        <v>5000</v>
      </c>
      <c r="M47" s="33">
        <v>5000</v>
      </c>
      <c r="N47" s="33">
        <v>5000</v>
      </c>
      <c r="O47" s="33">
        <v>5000</v>
      </c>
      <c r="P47" s="9">
        <f t="shared" si="10"/>
        <v>60000</v>
      </c>
    </row>
    <row r="48" spans="2:16" ht="18" customHeight="1" x14ac:dyDescent="0.2">
      <c r="B48" s="14" t="s">
        <v>63</v>
      </c>
      <c r="C48" s="33"/>
      <c r="D48" s="33">
        <f t="shared" ref="D48:O48" si="17">61000+4166.67</f>
        <v>65166.67</v>
      </c>
      <c r="E48" s="33">
        <f t="shared" si="17"/>
        <v>65166.67</v>
      </c>
      <c r="F48" s="33">
        <f t="shared" si="17"/>
        <v>65166.67</v>
      </c>
      <c r="G48" s="33">
        <f t="shared" si="17"/>
        <v>65166.67</v>
      </c>
      <c r="H48" s="33">
        <f t="shared" si="17"/>
        <v>65166.67</v>
      </c>
      <c r="I48" s="33">
        <f t="shared" si="17"/>
        <v>65166.67</v>
      </c>
      <c r="J48" s="33">
        <f t="shared" si="17"/>
        <v>65166.67</v>
      </c>
      <c r="K48" s="33">
        <f t="shared" si="17"/>
        <v>65166.67</v>
      </c>
      <c r="L48" s="33">
        <f t="shared" si="17"/>
        <v>65166.67</v>
      </c>
      <c r="M48" s="33">
        <f t="shared" si="17"/>
        <v>65166.67</v>
      </c>
      <c r="N48" s="33">
        <f t="shared" si="17"/>
        <v>65166.67</v>
      </c>
      <c r="O48" s="33">
        <f t="shared" si="17"/>
        <v>65166.67</v>
      </c>
      <c r="P48" s="9">
        <f t="shared" si="10"/>
        <v>782000.04</v>
      </c>
    </row>
    <row r="49" spans="2:16" ht="18" customHeight="1" x14ac:dyDescent="0.2">
      <c r="B49" s="15" t="s">
        <v>11</v>
      </c>
      <c r="C49" s="9"/>
      <c r="D49" s="33">
        <f t="shared" ref="D49:O49" si="18">100000/8</f>
        <v>12500</v>
      </c>
      <c r="E49" s="33">
        <f t="shared" si="18"/>
        <v>12500</v>
      </c>
      <c r="F49" s="33">
        <f t="shared" si="18"/>
        <v>12500</v>
      </c>
      <c r="G49" s="33">
        <f t="shared" si="18"/>
        <v>12500</v>
      </c>
      <c r="H49" s="33">
        <f t="shared" si="18"/>
        <v>12500</v>
      </c>
      <c r="I49" s="33">
        <f t="shared" si="18"/>
        <v>12500</v>
      </c>
      <c r="J49" s="33">
        <f t="shared" si="18"/>
        <v>12500</v>
      </c>
      <c r="K49" s="33">
        <f t="shared" si="18"/>
        <v>12500</v>
      </c>
      <c r="L49" s="33">
        <f t="shared" si="18"/>
        <v>12500</v>
      </c>
      <c r="M49" s="33">
        <f t="shared" si="18"/>
        <v>12500</v>
      </c>
      <c r="N49" s="33">
        <f t="shared" si="18"/>
        <v>12500</v>
      </c>
      <c r="O49" s="33">
        <f t="shared" si="18"/>
        <v>12500</v>
      </c>
      <c r="P49" s="9">
        <f t="shared" si="10"/>
        <v>150000</v>
      </c>
    </row>
    <row r="50" spans="2:16" ht="18" customHeight="1" x14ac:dyDescent="0.2">
      <c r="B50" s="14" t="s">
        <v>12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0"/>
        <v>0</v>
      </c>
    </row>
    <row r="51" spans="2:16" ht="18" customHeight="1" x14ac:dyDescent="0.2">
      <c r="B51" s="15" t="s">
        <v>68</v>
      </c>
      <c r="C51" s="9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0"/>
        <v>0</v>
      </c>
    </row>
    <row r="52" spans="2:16" ht="18" customHeight="1" x14ac:dyDescent="0.2">
      <c r="B52" s="14" t="s">
        <v>13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0"/>
        <v>0</v>
      </c>
    </row>
    <row r="53" spans="2:16" ht="18" customHeight="1" x14ac:dyDescent="0.2">
      <c r="B53" s="14" t="s">
        <v>64</v>
      </c>
      <c r="C53" s="9"/>
      <c r="D53" s="33">
        <f t="shared" ref="D53:O53" si="19">20000/12</f>
        <v>1666.6666666666667</v>
      </c>
      <c r="E53" s="33">
        <f t="shared" si="19"/>
        <v>1666.6666666666667</v>
      </c>
      <c r="F53" s="33">
        <f t="shared" si="19"/>
        <v>1666.6666666666667</v>
      </c>
      <c r="G53" s="33">
        <f t="shared" si="19"/>
        <v>1666.6666666666667</v>
      </c>
      <c r="H53" s="33">
        <f t="shared" si="19"/>
        <v>1666.6666666666667</v>
      </c>
      <c r="I53" s="33">
        <f t="shared" si="19"/>
        <v>1666.6666666666667</v>
      </c>
      <c r="J53" s="33">
        <f t="shared" si="19"/>
        <v>1666.6666666666667</v>
      </c>
      <c r="K53" s="33">
        <f t="shared" si="19"/>
        <v>1666.6666666666667</v>
      </c>
      <c r="L53" s="33">
        <f t="shared" si="19"/>
        <v>1666.6666666666667</v>
      </c>
      <c r="M53" s="33">
        <f t="shared" si="19"/>
        <v>1666.6666666666667</v>
      </c>
      <c r="N53" s="33">
        <f t="shared" si="19"/>
        <v>1666.6666666666667</v>
      </c>
      <c r="O53" s="33">
        <f t="shared" si="19"/>
        <v>1666.6666666666667</v>
      </c>
      <c r="P53" s="9">
        <f t="shared" si="10"/>
        <v>20000</v>
      </c>
    </row>
    <row r="54" spans="2:16" ht="18" customHeight="1" x14ac:dyDescent="0.2">
      <c r="B54" s="14" t="s">
        <v>72</v>
      </c>
      <c r="C54" s="9"/>
      <c r="D54" s="33">
        <v>16666.669999999998</v>
      </c>
      <c r="E54" s="33">
        <v>16666.669999999998</v>
      </c>
      <c r="F54" s="33">
        <v>16666.669999999998</v>
      </c>
      <c r="G54" s="33">
        <v>16666.669999999998</v>
      </c>
      <c r="H54" s="33">
        <v>16666.669999999998</v>
      </c>
      <c r="I54" s="33">
        <v>16666.669999999998</v>
      </c>
      <c r="J54" s="33">
        <v>16666.669999999998</v>
      </c>
      <c r="K54" s="33">
        <v>16666.669999999998</v>
      </c>
      <c r="L54" s="33">
        <v>16666.669999999998</v>
      </c>
      <c r="M54" s="33">
        <v>16666.669999999998</v>
      </c>
      <c r="N54" s="33">
        <v>16666.669999999998</v>
      </c>
      <c r="O54" s="33">
        <v>16666.669999999998</v>
      </c>
      <c r="P54" s="9">
        <f t="shared" ref="P54" si="20">SUM(D54:O54)</f>
        <v>200000.03999999992</v>
      </c>
    </row>
    <row r="55" spans="2:16" ht="18" customHeight="1" x14ac:dyDescent="0.2">
      <c r="B55" s="14" t="s">
        <v>71</v>
      </c>
      <c r="C55" s="9"/>
      <c r="D55" s="33">
        <v>4166.67</v>
      </c>
      <c r="E55" s="33">
        <v>4166.67</v>
      </c>
      <c r="F55" s="33">
        <v>4166.67</v>
      </c>
      <c r="G55" s="33">
        <v>4166.67</v>
      </c>
      <c r="H55" s="33">
        <v>4166.67</v>
      </c>
      <c r="I55" s="33">
        <v>4166.67</v>
      </c>
      <c r="J55" s="33">
        <v>4166.67</v>
      </c>
      <c r="K55" s="33">
        <v>4166.67</v>
      </c>
      <c r="L55" s="33">
        <v>4166.67</v>
      </c>
      <c r="M55" s="33">
        <v>4166.67</v>
      </c>
      <c r="N55" s="33">
        <v>4166.67</v>
      </c>
      <c r="O55" s="33">
        <v>4166.67</v>
      </c>
      <c r="P55" s="9">
        <f t="shared" ref="P55:P57" si="21">SUM(D55:O55)</f>
        <v>50000.039999999986</v>
      </c>
    </row>
    <row r="56" spans="2:16" ht="18" customHeight="1" x14ac:dyDescent="0.2">
      <c r="B56" s="14" t="s">
        <v>70</v>
      </c>
      <c r="C56" s="9"/>
      <c r="D56" s="9">
        <v>15000</v>
      </c>
      <c r="E56" s="9">
        <v>15000</v>
      </c>
      <c r="F56" s="9">
        <v>15000</v>
      </c>
      <c r="G56" s="9">
        <v>15000</v>
      </c>
      <c r="H56" s="9">
        <v>15000</v>
      </c>
      <c r="I56" s="9">
        <v>15000</v>
      </c>
      <c r="J56" s="9">
        <v>15000</v>
      </c>
      <c r="K56" s="9">
        <v>15000</v>
      </c>
      <c r="L56" s="9">
        <v>15000</v>
      </c>
      <c r="M56" s="9">
        <v>15000</v>
      </c>
      <c r="N56" s="9">
        <v>15000</v>
      </c>
      <c r="O56" s="9">
        <v>15000</v>
      </c>
      <c r="P56" s="9">
        <f t="shared" si="21"/>
        <v>180000</v>
      </c>
    </row>
    <row r="57" spans="2:16" ht="18" customHeight="1" x14ac:dyDescent="0.2">
      <c r="B57" s="14" t="s">
        <v>35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9">
        <f t="shared" si="21"/>
        <v>0</v>
      </c>
    </row>
    <row r="58" spans="2:16" ht="18" customHeight="1" x14ac:dyDescent="0.2">
      <c r="B58" s="15" t="s">
        <v>40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f t="shared" si="10"/>
        <v>0</v>
      </c>
    </row>
    <row r="59" spans="2:16" ht="18" customHeight="1" x14ac:dyDescent="0.2">
      <c r="B59" s="16" t="s">
        <v>14</v>
      </c>
      <c r="C59" s="17">
        <f t="shared" ref="C59:P59" si="22">SUM(C27:C58)</f>
        <v>0</v>
      </c>
      <c r="D59" s="17">
        <f t="shared" si="22"/>
        <v>21951110.270000014</v>
      </c>
      <c r="E59" s="17">
        <f t="shared" si="22"/>
        <v>21951110.186666679</v>
      </c>
      <c r="F59" s="17">
        <f t="shared" si="22"/>
        <v>21951110.186666679</v>
      </c>
      <c r="G59" s="17">
        <f t="shared" si="22"/>
        <v>21951110.186666679</v>
      </c>
      <c r="H59" s="17">
        <f t="shared" si="22"/>
        <v>21951110.186666679</v>
      </c>
      <c r="I59" s="17">
        <f t="shared" si="22"/>
        <v>21951110.186666679</v>
      </c>
      <c r="J59" s="17">
        <f t="shared" si="22"/>
        <v>21951110.186666679</v>
      </c>
      <c r="K59" s="17">
        <f t="shared" si="22"/>
        <v>21951110.186666679</v>
      </c>
      <c r="L59" s="17">
        <f t="shared" si="22"/>
        <v>21951110.186666679</v>
      </c>
      <c r="M59" s="17">
        <f t="shared" si="22"/>
        <v>21951110.186666679</v>
      </c>
      <c r="N59" s="17">
        <f t="shared" si="22"/>
        <v>21951110.186666679</v>
      </c>
      <c r="O59" s="17">
        <f t="shared" si="22"/>
        <v>21951110.186666679</v>
      </c>
      <c r="P59" s="17">
        <f t="shared" si="22"/>
        <v>263413322.32333326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23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23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23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23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v>2000000</v>
      </c>
      <c r="P64" s="9">
        <f t="shared" si="23"/>
        <v>2000000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24">SUM(D59:D64)</f>
        <v>21951110.270000014</v>
      </c>
      <c r="E65" s="17">
        <f t="shared" si="24"/>
        <v>21951110.186666679</v>
      </c>
      <c r="F65" s="17">
        <f t="shared" si="24"/>
        <v>21951110.186666679</v>
      </c>
      <c r="G65" s="17">
        <f t="shared" si="24"/>
        <v>21951110.186666679</v>
      </c>
      <c r="H65" s="17">
        <f t="shared" si="24"/>
        <v>21951110.186666679</v>
      </c>
      <c r="I65" s="17">
        <f t="shared" si="24"/>
        <v>21951110.186666679</v>
      </c>
      <c r="J65" s="17">
        <f t="shared" si="24"/>
        <v>21951110.186666679</v>
      </c>
      <c r="K65" s="17">
        <f t="shared" si="24"/>
        <v>21951110.186666679</v>
      </c>
      <c r="L65" s="17">
        <f t="shared" si="24"/>
        <v>21951110.186666679</v>
      </c>
      <c r="M65" s="17">
        <f t="shared" si="24"/>
        <v>21951110.186666679</v>
      </c>
      <c r="N65" s="17">
        <f t="shared" si="24"/>
        <v>21951110.186666679</v>
      </c>
      <c r="O65" s="17">
        <f t="shared" si="24"/>
        <v>23951110.186666679</v>
      </c>
      <c r="P65" s="17">
        <f t="shared" si="24"/>
        <v>265413322.32333326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25">(C24-C65)</f>
        <v>0</v>
      </c>
      <c r="D66" s="17">
        <f t="shared" si="25"/>
        <v>261047373.50949541</v>
      </c>
      <c r="E66" s="17">
        <f t="shared" si="25"/>
        <v>239185360.24480352</v>
      </c>
      <c r="F66" s="17">
        <f t="shared" si="25"/>
        <v>217327801.82621035</v>
      </c>
      <c r="G66" s="17">
        <f t="shared" si="25"/>
        <v>195474920.99602088</v>
      </c>
      <c r="H66" s="17">
        <f t="shared" si="25"/>
        <v>173626951.63365525</v>
      </c>
      <c r="I66" s="17">
        <f t="shared" si="25"/>
        <v>151784139.31250468</v>
      </c>
      <c r="J66" s="17">
        <f t="shared" si="25"/>
        <v>129946741.88462989</v>
      </c>
      <c r="K66" s="17">
        <f t="shared" si="25"/>
        <v>108115030.0946947</v>
      </c>
      <c r="L66" s="17">
        <f t="shared" si="25"/>
        <v>86289288.224596098</v>
      </c>
      <c r="M66" s="17">
        <f t="shared" si="25"/>
        <v>64469814.770325899</v>
      </c>
      <c r="N66" s="17">
        <f t="shared" si="25"/>
        <v>42656923.152675524</v>
      </c>
      <c r="O66" s="17">
        <f t="shared" si="25"/>
        <v>18850942.463475961</v>
      </c>
      <c r="P66" s="17">
        <f t="shared" si="25"/>
        <v>18850942.463476121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n2W1Ui5c6+QMQ/AoOgJMDhRuvTfwHscC45CFkIFZXcfRQUOzCnGdSfT8M7JY6pnk71qRLepioVBh40VPIz5/0g==" saltValue="G2mxg/LSRmbkVDb1k3LV4w==" spinCount="100000" sheet="1" objects="1" scenarios="1"/>
  <pageMargins left="0" right="0" top="0.5" bottom="0.25" header="0" footer="0"/>
  <pageSetup scale="45" orientation="landscape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F00FD-F5B5-418E-9F4E-0C335D874B6C}">
  <sheetPr>
    <tabColor indexed="44"/>
    <pageSetUpPr fitToPage="1"/>
  </sheetPr>
  <dimension ref="B1:S74"/>
  <sheetViews>
    <sheetView showGridLines="0" zoomScale="90" zoomScaleNormal="90" workbookViewId="0">
      <pane ySplit="4" topLeftCell="A5" activePane="bottomLeft" state="frozen"/>
      <selection pane="bottomLeft" activeCell="C9" sqref="C9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54058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54058</v>
      </c>
      <c r="E4" s="30">
        <f>DATE(YEAR(D4),MONTH(D4)+1,1)</f>
        <v>54089</v>
      </c>
      <c r="F4" s="30">
        <f t="shared" ref="F4:O4" si="0">DATE(YEAR(E4),MONTH(E4)+1,1)</f>
        <v>54118</v>
      </c>
      <c r="G4" s="30">
        <f t="shared" si="0"/>
        <v>54149</v>
      </c>
      <c r="H4" s="30">
        <f t="shared" si="0"/>
        <v>54179</v>
      </c>
      <c r="I4" s="30">
        <f t="shared" si="0"/>
        <v>54210</v>
      </c>
      <c r="J4" s="30">
        <f t="shared" si="0"/>
        <v>54240</v>
      </c>
      <c r="K4" s="30">
        <f t="shared" si="0"/>
        <v>54271</v>
      </c>
      <c r="L4" s="30">
        <f t="shared" si="0"/>
        <v>54302</v>
      </c>
      <c r="M4" s="30">
        <f t="shared" si="0"/>
        <v>54332</v>
      </c>
      <c r="N4" s="30">
        <f t="shared" si="0"/>
        <v>54363</v>
      </c>
      <c r="O4" s="30">
        <f t="shared" si="0"/>
        <v>54393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'2047'!P66</f>
        <v>8112645676.1365948</v>
      </c>
      <c r="E5" s="9">
        <f t="shared" ref="E5:O5" si="1">D66</f>
        <v>8141204618.9666643</v>
      </c>
      <c r="F5" s="9">
        <f t="shared" si="1"/>
        <v>8169807691.3734093</v>
      </c>
      <c r="G5" s="9">
        <f t="shared" si="1"/>
        <v>8198457099.8356628</v>
      </c>
      <c r="H5" s="9">
        <f t="shared" si="1"/>
        <v>8227155161.1562004</v>
      </c>
      <c r="I5" s="9">
        <f t="shared" si="1"/>
        <v>8255904307.9779358</v>
      </c>
      <c r="J5" s="9">
        <f t="shared" si="1"/>
        <v>8284707094.5759296</v>
      </c>
      <c r="K5" s="9">
        <f t="shared" si="1"/>
        <v>8313566202.9389944</v>
      </c>
      <c r="L5" s="9">
        <f t="shared" si="1"/>
        <v>8342484449.1553841</v>
      </c>
      <c r="M5" s="9">
        <f t="shared" si="1"/>
        <v>8371464790.1177645</v>
      </c>
      <c r="N5" s="9">
        <f t="shared" si="1"/>
        <v>8403310330.5634356</v>
      </c>
      <c r="O5" s="9">
        <f t="shared" si="1"/>
        <v>8435224330.4665613</v>
      </c>
      <c r="P5" s="9">
        <f>D5</f>
        <v>8112645676.1365948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(116248843.21/4)+(116248843.21/4)+(116248843.21/4)+(116248843.21/4)</f>
        <v>116248843.20999999</v>
      </c>
      <c r="E9" s="9">
        <f t="shared" si="3"/>
        <v>116248843.20999999</v>
      </c>
      <c r="F9" s="9">
        <f t="shared" si="3"/>
        <v>116248843.20999999</v>
      </c>
      <c r="G9" s="9">
        <f t="shared" si="3"/>
        <v>116248843.20999999</v>
      </c>
      <c r="H9" s="9">
        <f t="shared" si="3"/>
        <v>116248843.20999999</v>
      </c>
      <c r="I9" s="9">
        <f t="shared" si="3"/>
        <v>116248843.20999999</v>
      </c>
      <c r="J9" s="9">
        <f t="shared" si="3"/>
        <v>116248843.20999999</v>
      </c>
      <c r="K9" s="9">
        <f t="shared" si="3"/>
        <v>116248843.20999999</v>
      </c>
      <c r="L9" s="9">
        <f t="shared" si="3"/>
        <v>116248843.20999999</v>
      </c>
      <c r="M9" s="9">
        <f t="shared" si="3"/>
        <v>116248843.20999999</v>
      </c>
      <c r="N9" s="9">
        <f t="shared" si="3"/>
        <v>116248843.20999999</v>
      </c>
      <c r="O9" s="9">
        <f t="shared" si="3"/>
        <v>116248843.20999999</v>
      </c>
      <c r="P9" s="9">
        <f t="shared" si="2"/>
        <v>1394986118.5200002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118648843.20999999</v>
      </c>
      <c r="E14" s="9">
        <f t="shared" si="5"/>
        <v>118648843.20999999</v>
      </c>
      <c r="F14" s="9">
        <f t="shared" si="5"/>
        <v>118648843.20999999</v>
      </c>
      <c r="G14" s="9">
        <f t="shared" si="5"/>
        <v>118648843.20999999</v>
      </c>
      <c r="H14" s="9">
        <f t="shared" si="5"/>
        <v>118648843.20999999</v>
      </c>
      <c r="I14" s="9">
        <f t="shared" si="5"/>
        <v>118648843.20999999</v>
      </c>
      <c r="J14" s="9">
        <f t="shared" si="5"/>
        <v>118648843.20999999</v>
      </c>
      <c r="K14" s="9">
        <f t="shared" si="5"/>
        <v>118648843.20999999</v>
      </c>
      <c r="L14" s="9">
        <f t="shared" si="5"/>
        <v>118648843.20999999</v>
      </c>
      <c r="M14" s="9">
        <f t="shared" si="5"/>
        <v>121448843.20999999</v>
      </c>
      <c r="N14" s="9">
        <f t="shared" si="5"/>
        <v>121448843.20999999</v>
      </c>
      <c r="O14" s="9">
        <f t="shared" si="5"/>
        <v>121448843.20999999</v>
      </c>
      <c r="P14" s="9">
        <f t="shared" si="2"/>
        <v>1432186118.5200002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120256234.7434973</v>
      </c>
      <c r="E23" s="17">
        <f t="shared" si="10"/>
        <v>120300364.32017216</v>
      </c>
      <c r="F23" s="17">
        <f t="shared" si="10"/>
        <v>120346700.37568077</v>
      </c>
      <c r="G23" s="17">
        <f t="shared" si="10"/>
        <v>120395353.23396482</v>
      </c>
      <c r="H23" s="17">
        <f t="shared" si="10"/>
        <v>120446438.73516306</v>
      </c>
      <c r="I23" s="17">
        <f t="shared" si="10"/>
        <v>120500078.5114212</v>
      </c>
      <c r="J23" s="17">
        <f t="shared" si="10"/>
        <v>120556400.27649227</v>
      </c>
      <c r="K23" s="17">
        <f t="shared" si="10"/>
        <v>120615538.12981689</v>
      </c>
      <c r="L23" s="17">
        <f t="shared" si="10"/>
        <v>120677632.87580773</v>
      </c>
      <c r="M23" s="17">
        <f t="shared" si="10"/>
        <v>123542832.35909812</v>
      </c>
      <c r="N23" s="17">
        <f t="shared" si="10"/>
        <v>123611291.81655303</v>
      </c>
      <c r="O23" s="17">
        <f t="shared" si="10"/>
        <v>123683174.24688068</v>
      </c>
      <c r="P23" s="17">
        <f t="shared" si="10"/>
        <v>1454932039.6245484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8232901910.8800917</v>
      </c>
      <c r="E24" s="17">
        <f t="shared" si="11"/>
        <v>8261504983.2868366</v>
      </c>
      <c r="F24" s="17">
        <f t="shared" si="11"/>
        <v>8290154391.7490902</v>
      </c>
      <c r="G24" s="17">
        <f t="shared" si="11"/>
        <v>8318852453.0696278</v>
      </c>
      <c r="H24" s="17">
        <f t="shared" si="11"/>
        <v>8347601599.8913631</v>
      </c>
      <c r="I24" s="17">
        <f t="shared" si="11"/>
        <v>8376404386.489357</v>
      </c>
      <c r="J24" s="17">
        <f t="shared" si="11"/>
        <v>8405263494.8524218</v>
      </c>
      <c r="K24" s="17">
        <f t="shared" si="11"/>
        <v>8434181741.0688114</v>
      </c>
      <c r="L24" s="17">
        <f t="shared" si="11"/>
        <v>8463162082.0311918</v>
      </c>
      <c r="M24" s="17">
        <f t="shared" si="11"/>
        <v>8495007622.4768629</v>
      </c>
      <c r="N24" s="17">
        <f t="shared" si="11"/>
        <v>8526921622.3799887</v>
      </c>
      <c r="O24" s="17">
        <f t="shared" si="11"/>
        <v>8558907504.7134418</v>
      </c>
      <c r="P24" s="17">
        <f t="shared" si="11"/>
        <v>9567577715.7611427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((153720990+25000000+25000000)+200000000)/12</f>
        <v>33643415.833333336</v>
      </c>
      <c r="E28" s="9">
        <f t="shared" si="12"/>
        <v>33643415.833333336</v>
      </c>
      <c r="F28" s="9">
        <f t="shared" si="12"/>
        <v>33643415.833333336</v>
      </c>
      <c r="G28" s="9">
        <f t="shared" si="12"/>
        <v>33643415.833333336</v>
      </c>
      <c r="H28" s="9">
        <f t="shared" si="12"/>
        <v>33643415.833333336</v>
      </c>
      <c r="I28" s="9">
        <f t="shared" si="12"/>
        <v>33643415.833333336</v>
      </c>
      <c r="J28" s="9">
        <f t="shared" si="12"/>
        <v>33643415.833333336</v>
      </c>
      <c r="K28" s="9">
        <f t="shared" si="12"/>
        <v>33643415.833333336</v>
      </c>
      <c r="L28" s="9">
        <f t="shared" si="12"/>
        <v>33643415.833333336</v>
      </c>
      <c r="M28" s="9">
        <f t="shared" si="12"/>
        <v>33643415.833333336</v>
      </c>
      <c r="N28" s="9">
        <f t="shared" si="12"/>
        <v>33643415.833333336</v>
      </c>
      <c r="O28" s="9">
        <f t="shared" si="12"/>
        <v>33643415.833333336</v>
      </c>
      <c r="P28" s="9">
        <f>SUM(D28:O28)</f>
        <v>403720989.99999994</v>
      </c>
    </row>
    <row r="29" spans="2:16" ht="18" customHeight="1" x14ac:dyDescent="0.2">
      <c r="B29" s="14" t="s">
        <v>50</v>
      </c>
      <c r="C29" s="9"/>
      <c r="D29" s="9">
        <f t="shared" ref="D29:O29" si="13">(25000000*12)/12</f>
        <v>25000000</v>
      </c>
      <c r="E29" s="9">
        <f t="shared" si="13"/>
        <v>25000000</v>
      </c>
      <c r="F29" s="9">
        <f t="shared" si="13"/>
        <v>25000000</v>
      </c>
      <c r="G29" s="9">
        <f t="shared" si="13"/>
        <v>25000000</v>
      </c>
      <c r="H29" s="9">
        <f t="shared" si="13"/>
        <v>25000000</v>
      </c>
      <c r="I29" s="9">
        <f t="shared" si="13"/>
        <v>25000000</v>
      </c>
      <c r="J29" s="9">
        <f t="shared" si="13"/>
        <v>25000000</v>
      </c>
      <c r="K29" s="9">
        <f t="shared" si="13"/>
        <v>25000000</v>
      </c>
      <c r="L29" s="9">
        <f t="shared" si="13"/>
        <v>25000000</v>
      </c>
      <c r="M29" s="9">
        <f t="shared" si="13"/>
        <v>25000000</v>
      </c>
      <c r="N29" s="9">
        <f t="shared" si="13"/>
        <v>25000000</v>
      </c>
      <c r="O29" s="9">
        <f t="shared" si="13"/>
        <v>25000000</v>
      </c>
      <c r="P29" s="9">
        <f>SUM(D29:O29)</f>
        <v>300000000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2000000/12</f>
        <v>166666.66666666666</v>
      </c>
      <c r="E33" s="33">
        <f t="shared" ref="E33:O33" si="15">2000000/12</f>
        <v>166666.66666666666</v>
      </c>
      <c r="F33" s="33">
        <f t="shared" si="15"/>
        <v>166666.66666666666</v>
      </c>
      <c r="G33" s="33">
        <f t="shared" si="15"/>
        <v>166666.66666666666</v>
      </c>
      <c r="H33" s="33">
        <f t="shared" si="15"/>
        <v>166666.66666666666</v>
      </c>
      <c r="I33" s="33">
        <f t="shared" si="15"/>
        <v>166666.66666666666</v>
      </c>
      <c r="J33" s="33">
        <f t="shared" si="15"/>
        <v>166666.66666666666</v>
      </c>
      <c r="K33" s="33">
        <f t="shared" si="15"/>
        <v>166666.66666666666</v>
      </c>
      <c r="L33" s="33">
        <f t="shared" si="15"/>
        <v>166666.66666666666</v>
      </c>
      <c r="M33" s="33">
        <f t="shared" si="15"/>
        <v>166666.66666666666</v>
      </c>
      <c r="N33" s="33">
        <f t="shared" si="15"/>
        <v>166666.66666666666</v>
      </c>
      <c r="O33" s="33">
        <f t="shared" si="15"/>
        <v>166666.66666666666</v>
      </c>
      <c r="P33" s="9">
        <f t="shared" si="14"/>
        <v>2000000.0000000002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>142938880/12</f>
        <v>11911573.333333334</v>
      </c>
      <c r="E37" s="33">
        <f t="shared" ref="E37:O37" si="17">142938880/12</f>
        <v>11911573.333333334</v>
      </c>
      <c r="F37" s="33">
        <f t="shared" si="17"/>
        <v>11911573.333333334</v>
      </c>
      <c r="G37" s="33">
        <f t="shared" si="17"/>
        <v>11911573.333333334</v>
      </c>
      <c r="H37" s="33">
        <f t="shared" si="17"/>
        <v>11911573.333333334</v>
      </c>
      <c r="I37" s="33">
        <f t="shared" si="17"/>
        <v>11911573.333333334</v>
      </c>
      <c r="J37" s="33">
        <f t="shared" si="17"/>
        <v>11911573.333333334</v>
      </c>
      <c r="K37" s="33">
        <f t="shared" si="17"/>
        <v>11911573.333333334</v>
      </c>
      <c r="L37" s="33">
        <f t="shared" si="17"/>
        <v>11911573.333333334</v>
      </c>
      <c r="M37" s="33">
        <f t="shared" si="17"/>
        <v>11911573.333333334</v>
      </c>
      <c r="N37" s="33">
        <f t="shared" si="17"/>
        <v>11911573.333333334</v>
      </c>
      <c r="O37" s="33">
        <f t="shared" si="17"/>
        <v>11911573.333333334</v>
      </c>
      <c r="P37" s="9">
        <f t="shared" si="14"/>
        <v>142938879.99999997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1810559.1466666667</v>
      </c>
      <c r="E38" s="9">
        <f t="shared" si="18"/>
        <v>1810559.1466666667</v>
      </c>
      <c r="F38" s="9">
        <f t="shared" si="18"/>
        <v>1810559.1466666667</v>
      </c>
      <c r="G38" s="9">
        <f t="shared" si="18"/>
        <v>1810559.1466666667</v>
      </c>
      <c r="H38" s="9">
        <f t="shared" si="18"/>
        <v>1810559.1466666667</v>
      </c>
      <c r="I38" s="9">
        <f t="shared" si="18"/>
        <v>1810559.1466666667</v>
      </c>
      <c r="J38" s="9">
        <f t="shared" si="18"/>
        <v>1810559.1466666667</v>
      </c>
      <c r="K38" s="9">
        <f t="shared" si="18"/>
        <v>1810559.1466666667</v>
      </c>
      <c r="L38" s="9">
        <f t="shared" si="18"/>
        <v>1810559.1466666667</v>
      </c>
      <c r="M38" s="9">
        <f t="shared" si="18"/>
        <v>1810559.1466666667</v>
      </c>
      <c r="N38" s="9">
        <f t="shared" si="18"/>
        <v>1810559.1466666667</v>
      </c>
      <c r="O38" s="9">
        <f t="shared" si="18"/>
        <v>1810559.1466666667</v>
      </c>
      <c r="P38" s="9">
        <f t="shared" si="14"/>
        <v>21726709.760000005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9">
        <f t="shared" si="14"/>
        <v>0</v>
      </c>
    </row>
    <row r="46" spans="2:16" ht="18" customHeight="1" x14ac:dyDescent="0.2">
      <c r="B46" s="14" t="s">
        <v>62</v>
      </c>
      <c r="C46" s="9"/>
      <c r="D46" s="33">
        <f t="shared" ref="D46:O46" si="25">400000/12</f>
        <v>33333.333333333336</v>
      </c>
      <c r="E46" s="33">
        <f t="shared" si="25"/>
        <v>33333.333333333336</v>
      </c>
      <c r="F46" s="33">
        <f t="shared" si="25"/>
        <v>33333.333333333336</v>
      </c>
      <c r="G46" s="33">
        <f t="shared" si="25"/>
        <v>33333.333333333336</v>
      </c>
      <c r="H46" s="33">
        <f t="shared" si="25"/>
        <v>33333.333333333336</v>
      </c>
      <c r="I46" s="33">
        <f t="shared" si="25"/>
        <v>33333.333333333336</v>
      </c>
      <c r="J46" s="33">
        <f t="shared" si="25"/>
        <v>33333.333333333336</v>
      </c>
      <c r="K46" s="33">
        <f t="shared" si="25"/>
        <v>33333.333333333336</v>
      </c>
      <c r="L46" s="33">
        <f t="shared" si="25"/>
        <v>33333.333333333336</v>
      </c>
      <c r="M46" s="33">
        <f t="shared" si="25"/>
        <v>33333.333333333336</v>
      </c>
      <c r="N46" s="33">
        <f t="shared" si="25"/>
        <v>33333.333333333336</v>
      </c>
      <c r="O46" s="33">
        <f t="shared" si="25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6">1000000/12</f>
        <v>83333.333333333328</v>
      </c>
      <c r="E47" s="33">
        <f t="shared" si="26"/>
        <v>83333.333333333328</v>
      </c>
      <c r="F47" s="33">
        <f t="shared" si="26"/>
        <v>83333.333333333328</v>
      </c>
      <c r="G47" s="33">
        <f t="shared" si="26"/>
        <v>83333.333333333328</v>
      </c>
      <c r="H47" s="33">
        <f t="shared" si="26"/>
        <v>83333.333333333328</v>
      </c>
      <c r="I47" s="33">
        <f t="shared" si="26"/>
        <v>83333.333333333328</v>
      </c>
      <c r="J47" s="33">
        <f t="shared" si="26"/>
        <v>83333.333333333328</v>
      </c>
      <c r="K47" s="33">
        <f t="shared" si="26"/>
        <v>83333.333333333328</v>
      </c>
      <c r="L47" s="33">
        <f t="shared" si="26"/>
        <v>83333.333333333328</v>
      </c>
      <c r="M47" s="33">
        <f t="shared" si="26"/>
        <v>83333.333333333328</v>
      </c>
      <c r="N47" s="33">
        <f t="shared" si="26"/>
        <v>83333.333333333328</v>
      </c>
      <c r="O47" s="33">
        <f t="shared" si="26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7">(39468000+1500000)/12</f>
        <v>3414000</v>
      </c>
      <c r="E48" s="33">
        <f t="shared" si="27"/>
        <v>3414000</v>
      </c>
      <c r="F48" s="33">
        <f t="shared" si="27"/>
        <v>3414000</v>
      </c>
      <c r="G48" s="33">
        <f t="shared" si="27"/>
        <v>3414000</v>
      </c>
      <c r="H48" s="33">
        <f t="shared" si="27"/>
        <v>3414000</v>
      </c>
      <c r="I48" s="33">
        <f t="shared" si="27"/>
        <v>3414000</v>
      </c>
      <c r="J48" s="33">
        <f t="shared" si="27"/>
        <v>3414000</v>
      </c>
      <c r="K48" s="33">
        <f t="shared" si="27"/>
        <v>3414000</v>
      </c>
      <c r="L48" s="33">
        <f t="shared" si="27"/>
        <v>3414000</v>
      </c>
      <c r="M48" s="33">
        <f t="shared" si="27"/>
        <v>3414000</v>
      </c>
      <c r="N48" s="33">
        <f t="shared" si="27"/>
        <v>3414000</v>
      </c>
      <c r="O48" s="33">
        <f t="shared" si="27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>((('2047'!P23-'2047'!P65)*0.21)/12)+((('2047'!P23-'2047'!P65)*0.05)/12)</f>
        <v>10500046.116877533</v>
      </c>
      <c r="E49" s="33">
        <f>((('2047'!P23-'2047'!P65)*0.21)/12)+((('2047'!P23-'2047'!P65)*0.05)/12)</f>
        <v>10500046.116877533</v>
      </c>
      <c r="F49" s="33">
        <f>((('2047'!P23-'2047'!P65)*0.21)/12)+((('2047'!P23-'2047'!P65)*0.05)/12)</f>
        <v>10500046.116877533</v>
      </c>
      <c r="G49" s="33">
        <f>((('2047'!P23-'2047'!P65)*0.21)/12)+((('2047'!P23-'2047'!P65)*0.05)/12)</f>
        <v>10500046.116877533</v>
      </c>
      <c r="H49" s="33">
        <f>((('2047'!P23-'2047'!P65)*0.21)/12)+((('2047'!P23-'2047'!P65)*0.05)/12)</f>
        <v>10500046.116877533</v>
      </c>
      <c r="I49" s="33">
        <f>((('2047'!P23-'2047'!P65)*0.21)/12)+((('2047'!P23-'2047'!P65)*0.05)/12)</f>
        <v>10500046.116877533</v>
      </c>
      <c r="J49" s="33">
        <f>((('2047'!P23-'2047'!P65)*0.21)/12)+((('2047'!P23-'2047'!P65)*0.05)/12)</f>
        <v>10500046.116877533</v>
      </c>
      <c r="K49" s="33">
        <f>((('2047'!P23-'2047'!P65)*0.21)/12)+((('2047'!P23-'2047'!P65)*0.05)/12)</f>
        <v>10500046.116877533</v>
      </c>
      <c r="L49" s="33">
        <f>((('2047'!P23-'2047'!P65)*0.21)/12)+((('2047'!P23-'2047'!P65)*0.05)/12)</f>
        <v>10500046.116877533</v>
      </c>
      <c r="M49" s="33">
        <f>((('2047'!P23-'2047'!P65)*0.21)/12)+((('2047'!P23-'2047'!P65)*0.05)/12)</f>
        <v>10500046.116877533</v>
      </c>
      <c r="N49" s="33">
        <f>((('2047'!P23-'2047'!P65)*0.21)/12)+((('2047'!P23-'2047'!P65)*0.05)/12)</f>
        <v>10500046.116877533</v>
      </c>
      <c r="O49" s="33">
        <f>((('2047'!P23-'2047'!P65)*0.21)/12)+((('2047'!P23-'2047'!P65)*0.05)/12)</f>
        <v>10500046.116877533</v>
      </c>
      <c r="P49" s="9">
        <f t="shared" si="14"/>
        <v>126000553.40253037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(('2047'!P23-('2047'!P59-'2047'!P45))*0.1)/12</f>
        <v>4251030.8165496094</v>
      </c>
      <c r="E53" s="33">
        <f>(('2047'!P23-('2047'!P59-'2047'!P45))*0.1)/12</f>
        <v>4251030.8165496094</v>
      </c>
      <c r="F53" s="33">
        <f>(('2047'!P23-('2047'!P59-'2047'!P45))*0.1)/12</f>
        <v>4251030.8165496094</v>
      </c>
      <c r="G53" s="33">
        <f>(('2047'!P23-('2047'!P59-'2047'!P45))*0.1)/12</f>
        <v>4251030.8165496094</v>
      </c>
      <c r="H53" s="33">
        <f>(('2047'!P23-('2047'!P59-'2047'!P45))*0.1)/12</f>
        <v>4251030.8165496094</v>
      </c>
      <c r="I53" s="33">
        <f>(('2047'!P23-('2047'!P59-'2047'!P45))*0.1)/12</f>
        <v>4251030.8165496094</v>
      </c>
      <c r="J53" s="33">
        <f>(('2047'!P23-('2047'!P59-'2047'!P45))*0.1)/12</f>
        <v>4251030.8165496094</v>
      </c>
      <c r="K53" s="33">
        <f>(('2047'!P23-('2047'!P59-'2047'!P45))*0.1)/12</f>
        <v>4251030.8165496094</v>
      </c>
      <c r="L53" s="33">
        <f>(('2047'!P23-('2047'!P59-'2047'!P45))*0.1)/12</f>
        <v>4251030.8165496094</v>
      </c>
      <c r="M53" s="33">
        <f>(('2047'!P23-('2047'!P59-'2047'!P45))*0.1)/12</f>
        <v>4251030.8165496094</v>
      </c>
      <c r="N53" s="33">
        <f>(('2047'!P23-('2047'!P59-'2047'!P45))*0.1)/12</f>
        <v>4251030.8165496094</v>
      </c>
      <c r="O53" s="33">
        <f>(('2047'!P23-('2047'!P59-'2047'!P45))*0.1)/12</f>
        <v>4251030.8165496094</v>
      </c>
      <c r="P53" s="9">
        <f t="shared" si="14"/>
        <v>51012369.798595302</v>
      </c>
    </row>
    <row r="54" spans="2:16" ht="18" customHeight="1" x14ac:dyDescent="0.2">
      <c r="B54" s="14" t="s">
        <v>72</v>
      </c>
      <c r="C54" s="9"/>
      <c r="D54" s="33">
        <f t="shared" ref="D54:O54" si="28">400000/12</f>
        <v>33333.333333333336</v>
      </c>
      <c r="E54" s="33">
        <f t="shared" si="28"/>
        <v>33333.333333333336</v>
      </c>
      <c r="F54" s="33">
        <f t="shared" si="28"/>
        <v>33333.333333333336</v>
      </c>
      <c r="G54" s="33">
        <f t="shared" si="28"/>
        <v>33333.333333333336</v>
      </c>
      <c r="H54" s="33">
        <f t="shared" si="28"/>
        <v>33333.333333333336</v>
      </c>
      <c r="I54" s="33">
        <f t="shared" si="28"/>
        <v>33333.333333333336</v>
      </c>
      <c r="J54" s="33">
        <f t="shared" si="28"/>
        <v>33333.333333333336</v>
      </c>
      <c r="K54" s="33">
        <f t="shared" si="28"/>
        <v>33333.333333333336</v>
      </c>
      <c r="L54" s="33">
        <f t="shared" si="28"/>
        <v>33333.333333333336</v>
      </c>
      <c r="M54" s="33">
        <f t="shared" si="28"/>
        <v>33333.333333333336</v>
      </c>
      <c r="N54" s="33">
        <f t="shared" si="28"/>
        <v>33333.333333333336</v>
      </c>
      <c r="O54" s="33">
        <f t="shared" si="28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29">2000000/12</f>
        <v>166666.66666666666</v>
      </c>
      <c r="E55" s="33">
        <f t="shared" si="29"/>
        <v>166666.66666666666</v>
      </c>
      <c r="F55" s="33">
        <f t="shared" si="29"/>
        <v>166666.66666666666</v>
      </c>
      <c r="G55" s="33">
        <f t="shared" si="29"/>
        <v>166666.66666666666</v>
      </c>
      <c r="H55" s="33">
        <f t="shared" si="29"/>
        <v>166666.66666666666</v>
      </c>
      <c r="I55" s="33">
        <f t="shared" si="29"/>
        <v>166666.66666666666</v>
      </c>
      <c r="J55" s="33">
        <f t="shared" si="29"/>
        <v>166666.66666666666</v>
      </c>
      <c r="K55" s="33">
        <f t="shared" si="29"/>
        <v>166666.66666666666</v>
      </c>
      <c r="L55" s="33">
        <f t="shared" si="29"/>
        <v>166666.66666666666</v>
      </c>
      <c r="M55" s="33">
        <f t="shared" si="29"/>
        <v>166666.66666666666</v>
      </c>
      <c r="N55" s="33">
        <f t="shared" si="29"/>
        <v>166666.66666666666</v>
      </c>
      <c r="O55" s="33">
        <f t="shared" si="29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0">SUM(C27:C58)</f>
        <v>0</v>
      </c>
      <c r="D59" s="17">
        <f t="shared" si="30"/>
        <v>91697291.913427129</v>
      </c>
      <c r="E59" s="17">
        <f t="shared" si="30"/>
        <v>91697291.913427129</v>
      </c>
      <c r="F59" s="17">
        <f t="shared" si="30"/>
        <v>91697291.913427129</v>
      </c>
      <c r="G59" s="17">
        <f t="shared" si="30"/>
        <v>91697291.913427129</v>
      </c>
      <c r="H59" s="17">
        <f t="shared" si="30"/>
        <v>91697291.913427129</v>
      </c>
      <c r="I59" s="17">
        <f t="shared" si="30"/>
        <v>91697291.913427129</v>
      </c>
      <c r="J59" s="17">
        <f t="shared" si="30"/>
        <v>91697291.913427129</v>
      </c>
      <c r="K59" s="17">
        <f t="shared" si="30"/>
        <v>91697291.913427129</v>
      </c>
      <c r="L59" s="17">
        <f t="shared" si="30"/>
        <v>91697291.913427129</v>
      </c>
      <c r="M59" s="17">
        <f t="shared" si="30"/>
        <v>91697291.913427129</v>
      </c>
      <c r="N59" s="17">
        <f t="shared" si="30"/>
        <v>91697291.913427129</v>
      </c>
      <c r="O59" s="17">
        <f t="shared" si="30"/>
        <v>91697291.913427129</v>
      </c>
      <c r="P59" s="17">
        <f t="shared" si="30"/>
        <v>1100367502.9611256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31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1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1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1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17728226.83317114</v>
      </c>
      <c r="P64" s="9">
        <f t="shared" si="31"/>
        <v>17728226.83317114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2">SUM(D59:D64)</f>
        <v>91697291.913427129</v>
      </c>
      <c r="E65" s="17">
        <f t="shared" si="32"/>
        <v>91697291.913427129</v>
      </c>
      <c r="F65" s="17">
        <f t="shared" si="32"/>
        <v>91697291.913427129</v>
      </c>
      <c r="G65" s="17">
        <f t="shared" si="32"/>
        <v>91697291.913427129</v>
      </c>
      <c r="H65" s="17">
        <f t="shared" si="32"/>
        <v>91697291.913427129</v>
      </c>
      <c r="I65" s="17">
        <f t="shared" si="32"/>
        <v>91697291.913427129</v>
      </c>
      <c r="J65" s="17">
        <f t="shared" si="32"/>
        <v>91697291.913427129</v>
      </c>
      <c r="K65" s="17">
        <f t="shared" si="32"/>
        <v>91697291.913427129</v>
      </c>
      <c r="L65" s="17">
        <f t="shared" si="32"/>
        <v>91697291.913427129</v>
      </c>
      <c r="M65" s="17">
        <f t="shared" si="32"/>
        <v>91697291.913427129</v>
      </c>
      <c r="N65" s="17">
        <f t="shared" si="32"/>
        <v>91697291.913427129</v>
      </c>
      <c r="O65" s="17">
        <f t="shared" si="32"/>
        <v>109425518.74659827</v>
      </c>
      <c r="P65" s="17">
        <f t="shared" si="32"/>
        <v>1118095729.7942967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3">(C24-C65)</f>
        <v>0</v>
      </c>
      <c r="D66" s="17">
        <f t="shared" si="33"/>
        <v>8141204618.9666643</v>
      </c>
      <c r="E66" s="17">
        <f t="shared" si="33"/>
        <v>8169807691.3734093</v>
      </c>
      <c r="F66" s="17">
        <f t="shared" si="33"/>
        <v>8198457099.8356628</v>
      </c>
      <c r="G66" s="17">
        <f t="shared" si="33"/>
        <v>8227155161.1562004</v>
      </c>
      <c r="H66" s="17">
        <f t="shared" si="33"/>
        <v>8255904307.9779358</v>
      </c>
      <c r="I66" s="17">
        <f t="shared" si="33"/>
        <v>8284707094.5759296</v>
      </c>
      <c r="J66" s="17">
        <f t="shared" si="33"/>
        <v>8313566202.9389944</v>
      </c>
      <c r="K66" s="17">
        <f t="shared" si="33"/>
        <v>8342484449.1553841</v>
      </c>
      <c r="L66" s="17">
        <f t="shared" si="33"/>
        <v>8371464790.1177645</v>
      </c>
      <c r="M66" s="17">
        <f t="shared" si="33"/>
        <v>8403310330.5634356</v>
      </c>
      <c r="N66" s="17">
        <f t="shared" si="33"/>
        <v>8435224330.4665613</v>
      </c>
      <c r="O66" s="17">
        <f t="shared" si="33"/>
        <v>8449481985.9668436</v>
      </c>
      <c r="P66" s="17">
        <f t="shared" si="33"/>
        <v>8449481985.9668465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tgvJCHZsq2cezhxeMgkxt023k7/dPXRZUQJikqbgOnTgLWdWVrWfrJEh6qYIU31UHJ7D/Iowh5IVvmLRMyaqzQ==" saltValue="eL6pgNQtEB6mndGMScAMsQ==" spinCount="100000" sheet="1" objects="1" scenarios="1"/>
  <pageMargins left="0" right="0" top="0.5" bottom="0.25" header="0" footer="0"/>
  <pageSetup scale="45" fitToWidth="0" orientation="landscape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84DDE-4EF6-4A72-8049-959BD1CB9B5E}">
  <sheetPr>
    <tabColor indexed="44"/>
    <pageSetUpPr fitToPage="1"/>
  </sheetPr>
  <dimension ref="B1:S74"/>
  <sheetViews>
    <sheetView showGridLines="0" zoomScale="90" zoomScaleNormal="90" workbookViewId="0">
      <pane ySplit="4" topLeftCell="A5" activePane="bottomLeft" state="frozen"/>
      <selection pane="bottomLeft" activeCell="C9" sqref="C9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54424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54424</v>
      </c>
      <c r="E4" s="30">
        <f>DATE(YEAR(D4),MONTH(D4)+1,1)</f>
        <v>54455</v>
      </c>
      <c r="F4" s="30">
        <f t="shared" ref="F4:O4" si="0">DATE(YEAR(E4),MONTH(E4)+1,1)</f>
        <v>54483</v>
      </c>
      <c r="G4" s="30">
        <f t="shared" si="0"/>
        <v>54514</v>
      </c>
      <c r="H4" s="30">
        <f t="shared" si="0"/>
        <v>54544</v>
      </c>
      <c r="I4" s="30">
        <f t="shared" si="0"/>
        <v>54575</v>
      </c>
      <c r="J4" s="30">
        <f t="shared" si="0"/>
        <v>54605</v>
      </c>
      <c r="K4" s="30">
        <f t="shared" si="0"/>
        <v>54636</v>
      </c>
      <c r="L4" s="30">
        <f t="shared" si="0"/>
        <v>54667</v>
      </c>
      <c r="M4" s="30">
        <f t="shared" si="0"/>
        <v>54697</v>
      </c>
      <c r="N4" s="30">
        <f t="shared" si="0"/>
        <v>54728</v>
      </c>
      <c r="O4" s="30">
        <f t="shared" si="0"/>
        <v>54758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'2047'!P66</f>
        <v>8112645676.1365948</v>
      </c>
      <c r="E5" s="9">
        <f t="shared" ref="E5:O5" si="1">D66</f>
        <v>8145702871.3815746</v>
      </c>
      <c r="F5" s="9">
        <f t="shared" si="1"/>
        <v>8178804196.2032299</v>
      </c>
      <c r="G5" s="9">
        <f t="shared" si="1"/>
        <v>8211951857.0803938</v>
      </c>
      <c r="H5" s="9">
        <f t="shared" si="1"/>
        <v>8245148170.8158417</v>
      </c>
      <c r="I5" s="9">
        <f t="shared" si="1"/>
        <v>8278395570.0524874</v>
      </c>
      <c r="J5" s="9">
        <f t="shared" si="1"/>
        <v>8311696609.0653915</v>
      </c>
      <c r="K5" s="9">
        <f t="shared" si="1"/>
        <v>8345053969.8433666</v>
      </c>
      <c r="L5" s="9">
        <f t="shared" si="1"/>
        <v>8378470468.4746666</v>
      </c>
      <c r="M5" s="9">
        <f t="shared" si="1"/>
        <v>8411949061.8519573</v>
      </c>
      <c r="N5" s="9">
        <f t="shared" si="1"/>
        <v>8448292854.7125387</v>
      </c>
      <c r="O5" s="9">
        <f t="shared" si="1"/>
        <v>8484705107.0305748</v>
      </c>
      <c r="P5" s="9">
        <f>D5</f>
        <v>8112645676.1365948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(116248843.21/4)+(116248843.21/4)+(116248843.21/4)+(116248843.21/4)</f>
        <v>116248843.20999999</v>
      </c>
      <c r="E9" s="9">
        <f t="shared" si="3"/>
        <v>116248843.20999999</v>
      </c>
      <c r="F9" s="9">
        <f t="shared" si="3"/>
        <v>116248843.20999999</v>
      </c>
      <c r="G9" s="9">
        <f t="shared" si="3"/>
        <v>116248843.20999999</v>
      </c>
      <c r="H9" s="9">
        <f t="shared" si="3"/>
        <v>116248843.20999999</v>
      </c>
      <c r="I9" s="9">
        <f t="shared" si="3"/>
        <v>116248843.20999999</v>
      </c>
      <c r="J9" s="9">
        <f t="shared" si="3"/>
        <v>116248843.20999999</v>
      </c>
      <c r="K9" s="9">
        <f t="shared" si="3"/>
        <v>116248843.20999999</v>
      </c>
      <c r="L9" s="9">
        <f t="shared" si="3"/>
        <v>116248843.20999999</v>
      </c>
      <c r="M9" s="9">
        <f t="shared" si="3"/>
        <v>116248843.20999999</v>
      </c>
      <c r="N9" s="9">
        <f t="shared" si="3"/>
        <v>116248843.20999999</v>
      </c>
      <c r="O9" s="9">
        <f t="shared" si="3"/>
        <v>116248843.20999999</v>
      </c>
      <c r="P9" s="9">
        <f t="shared" si="2"/>
        <v>1394986118.5200002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118648843.20999999</v>
      </c>
      <c r="E14" s="9">
        <f t="shared" si="5"/>
        <v>118648843.20999999</v>
      </c>
      <c r="F14" s="9">
        <f t="shared" si="5"/>
        <v>118648843.20999999</v>
      </c>
      <c r="G14" s="9">
        <f t="shared" si="5"/>
        <v>118648843.20999999</v>
      </c>
      <c r="H14" s="9">
        <f t="shared" si="5"/>
        <v>118648843.20999999</v>
      </c>
      <c r="I14" s="9">
        <f t="shared" si="5"/>
        <v>118648843.20999999</v>
      </c>
      <c r="J14" s="9">
        <f t="shared" si="5"/>
        <v>118648843.20999999</v>
      </c>
      <c r="K14" s="9">
        <f t="shared" si="5"/>
        <v>118648843.20999999</v>
      </c>
      <c r="L14" s="9">
        <f t="shared" si="5"/>
        <v>118648843.20999999</v>
      </c>
      <c r="M14" s="9">
        <f t="shared" si="5"/>
        <v>121448843.20999999</v>
      </c>
      <c r="N14" s="9">
        <f t="shared" si="5"/>
        <v>121448843.20999999</v>
      </c>
      <c r="O14" s="9">
        <f t="shared" si="5"/>
        <v>121448843.20999999</v>
      </c>
      <c r="P14" s="9">
        <f t="shared" si="2"/>
        <v>1432186118.5200002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120256234.7434973</v>
      </c>
      <c r="E23" s="17">
        <f t="shared" si="10"/>
        <v>120300364.32017216</v>
      </c>
      <c r="F23" s="17">
        <f t="shared" si="10"/>
        <v>120346700.37568077</v>
      </c>
      <c r="G23" s="17">
        <f t="shared" si="10"/>
        <v>120395353.23396482</v>
      </c>
      <c r="H23" s="17">
        <f t="shared" si="10"/>
        <v>120446438.73516306</v>
      </c>
      <c r="I23" s="17">
        <f t="shared" si="10"/>
        <v>120500078.5114212</v>
      </c>
      <c r="J23" s="17">
        <f t="shared" si="10"/>
        <v>120556400.27649227</v>
      </c>
      <c r="K23" s="17">
        <f t="shared" si="10"/>
        <v>120615538.12981689</v>
      </c>
      <c r="L23" s="17">
        <f t="shared" si="10"/>
        <v>120677632.87580773</v>
      </c>
      <c r="M23" s="17">
        <f t="shared" si="10"/>
        <v>123542832.35909812</v>
      </c>
      <c r="N23" s="17">
        <f t="shared" si="10"/>
        <v>123611291.81655303</v>
      </c>
      <c r="O23" s="17">
        <f t="shared" si="10"/>
        <v>123683174.24688068</v>
      </c>
      <c r="P23" s="17">
        <f t="shared" si="10"/>
        <v>1454932039.6245484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8232901910.8800917</v>
      </c>
      <c r="E24" s="17">
        <f t="shared" si="11"/>
        <v>8266003235.7017469</v>
      </c>
      <c r="F24" s="17">
        <f t="shared" si="11"/>
        <v>8299150896.5789108</v>
      </c>
      <c r="G24" s="17">
        <f t="shared" si="11"/>
        <v>8332347210.3143587</v>
      </c>
      <c r="H24" s="17">
        <f t="shared" si="11"/>
        <v>8365594609.5510044</v>
      </c>
      <c r="I24" s="17">
        <f t="shared" si="11"/>
        <v>8398895648.5639086</v>
      </c>
      <c r="J24" s="17">
        <f t="shared" si="11"/>
        <v>8432253009.3418837</v>
      </c>
      <c r="K24" s="17">
        <f t="shared" si="11"/>
        <v>8465669507.9731836</v>
      </c>
      <c r="L24" s="17">
        <f t="shared" si="11"/>
        <v>8499148101.3504744</v>
      </c>
      <c r="M24" s="17">
        <f t="shared" si="11"/>
        <v>8535491894.2110558</v>
      </c>
      <c r="N24" s="17">
        <f t="shared" si="11"/>
        <v>8571904146.5290918</v>
      </c>
      <c r="O24" s="17">
        <f t="shared" si="11"/>
        <v>8608388281.2774563</v>
      </c>
      <c r="P24" s="17">
        <f t="shared" si="11"/>
        <v>9567577715.7611427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((153720990+25000000+25000000)+200000000)/12</f>
        <v>33643415.833333336</v>
      </c>
      <c r="E28" s="9">
        <f t="shared" si="12"/>
        <v>33643415.833333336</v>
      </c>
      <c r="F28" s="9">
        <f t="shared" si="12"/>
        <v>33643415.833333336</v>
      </c>
      <c r="G28" s="9">
        <f t="shared" si="12"/>
        <v>33643415.833333336</v>
      </c>
      <c r="H28" s="9">
        <f t="shared" si="12"/>
        <v>33643415.833333336</v>
      </c>
      <c r="I28" s="9">
        <f t="shared" si="12"/>
        <v>33643415.833333336</v>
      </c>
      <c r="J28" s="9">
        <f t="shared" si="12"/>
        <v>33643415.833333336</v>
      </c>
      <c r="K28" s="9">
        <f t="shared" si="12"/>
        <v>33643415.833333336</v>
      </c>
      <c r="L28" s="9">
        <f t="shared" si="12"/>
        <v>33643415.833333336</v>
      </c>
      <c r="M28" s="9">
        <f t="shared" si="12"/>
        <v>33643415.833333336</v>
      </c>
      <c r="N28" s="9">
        <f t="shared" si="12"/>
        <v>33643415.833333336</v>
      </c>
      <c r="O28" s="9">
        <f t="shared" si="12"/>
        <v>33643415.833333336</v>
      </c>
      <c r="P28" s="9">
        <f>SUM(D28:O28)</f>
        <v>403720989.99999994</v>
      </c>
    </row>
    <row r="29" spans="2:16" ht="18" customHeight="1" x14ac:dyDescent="0.2">
      <c r="B29" s="14" t="s">
        <v>50</v>
      </c>
      <c r="C29" s="9"/>
      <c r="D29" s="9">
        <f t="shared" ref="D29:O29" si="13">(25000000*12)/12</f>
        <v>25000000</v>
      </c>
      <c r="E29" s="9">
        <f t="shared" si="13"/>
        <v>25000000</v>
      </c>
      <c r="F29" s="9">
        <f t="shared" si="13"/>
        <v>25000000</v>
      </c>
      <c r="G29" s="9">
        <f t="shared" si="13"/>
        <v>25000000</v>
      </c>
      <c r="H29" s="9">
        <f t="shared" si="13"/>
        <v>25000000</v>
      </c>
      <c r="I29" s="9">
        <f t="shared" si="13"/>
        <v>25000000</v>
      </c>
      <c r="J29" s="9">
        <f t="shared" si="13"/>
        <v>25000000</v>
      </c>
      <c r="K29" s="9">
        <f t="shared" si="13"/>
        <v>25000000</v>
      </c>
      <c r="L29" s="9">
        <f t="shared" si="13"/>
        <v>25000000</v>
      </c>
      <c r="M29" s="9">
        <f t="shared" si="13"/>
        <v>25000000</v>
      </c>
      <c r="N29" s="9">
        <f t="shared" si="13"/>
        <v>25000000</v>
      </c>
      <c r="O29" s="9">
        <f t="shared" si="13"/>
        <v>25000000</v>
      </c>
      <c r="P29" s="9">
        <f>SUM(D29:O29)</f>
        <v>300000000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2000000/12</f>
        <v>166666.66666666666</v>
      </c>
      <c r="E33" s="33">
        <f t="shared" ref="E33:O33" si="15">2000000/12</f>
        <v>166666.66666666666</v>
      </c>
      <c r="F33" s="33">
        <f t="shared" si="15"/>
        <v>166666.66666666666</v>
      </c>
      <c r="G33" s="33">
        <f t="shared" si="15"/>
        <v>166666.66666666666</v>
      </c>
      <c r="H33" s="33">
        <f t="shared" si="15"/>
        <v>166666.66666666666</v>
      </c>
      <c r="I33" s="33">
        <f t="shared" si="15"/>
        <v>166666.66666666666</v>
      </c>
      <c r="J33" s="33">
        <f t="shared" si="15"/>
        <v>166666.66666666666</v>
      </c>
      <c r="K33" s="33">
        <f t="shared" si="15"/>
        <v>166666.66666666666</v>
      </c>
      <c r="L33" s="33">
        <f t="shared" si="15"/>
        <v>166666.66666666666</v>
      </c>
      <c r="M33" s="33">
        <f t="shared" si="15"/>
        <v>166666.66666666666</v>
      </c>
      <c r="N33" s="33">
        <f t="shared" si="15"/>
        <v>166666.66666666666</v>
      </c>
      <c r="O33" s="33">
        <f t="shared" si="15"/>
        <v>166666.66666666666</v>
      </c>
      <c r="P33" s="9">
        <f t="shared" si="14"/>
        <v>2000000.0000000002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>142938880/12</f>
        <v>11911573.333333334</v>
      </c>
      <c r="E37" s="33">
        <f t="shared" ref="E37:O37" si="17">142938880/12</f>
        <v>11911573.333333334</v>
      </c>
      <c r="F37" s="33">
        <f t="shared" si="17"/>
        <v>11911573.333333334</v>
      </c>
      <c r="G37" s="33">
        <f t="shared" si="17"/>
        <v>11911573.333333334</v>
      </c>
      <c r="H37" s="33">
        <f t="shared" si="17"/>
        <v>11911573.333333334</v>
      </c>
      <c r="I37" s="33">
        <f t="shared" si="17"/>
        <v>11911573.333333334</v>
      </c>
      <c r="J37" s="33">
        <f t="shared" si="17"/>
        <v>11911573.333333334</v>
      </c>
      <c r="K37" s="33">
        <f t="shared" si="17"/>
        <v>11911573.333333334</v>
      </c>
      <c r="L37" s="33">
        <f t="shared" si="17"/>
        <v>11911573.333333334</v>
      </c>
      <c r="M37" s="33">
        <f t="shared" si="17"/>
        <v>11911573.333333334</v>
      </c>
      <c r="N37" s="33">
        <f t="shared" si="17"/>
        <v>11911573.333333334</v>
      </c>
      <c r="O37" s="33">
        <f t="shared" si="17"/>
        <v>11911573.333333334</v>
      </c>
      <c r="P37" s="9">
        <f t="shared" si="14"/>
        <v>142938879.99999997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1810559.1466666667</v>
      </c>
      <c r="E38" s="9">
        <f t="shared" si="18"/>
        <v>1810559.1466666667</v>
      </c>
      <c r="F38" s="9">
        <f t="shared" si="18"/>
        <v>1810559.1466666667</v>
      </c>
      <c r="G38" s="9">
        <f t="shared" si="18"/>
        <v>1810559.1466666667</v>
      </c>
      <c r="H38" s="9">
        <f t="shared" si="18"/>
        <v>1810559.1466666667</v>
      </c>
      <c r="I38" s="9">
        <f t="shared" si="18"/>
        <v>1810559.1466666667</v>
      </c>
      <c r="J38" s="9">
        <f t="shared" si="18"/>
        <v>1810559.1466666667</v>
      </c>
      <c r="K38" s="9">
        <f t="shared" si="18"/>
        <v>1810559.1466666667</v>
      </c>
      <c r="L38" s="9">
        <f t="shared" si="18"/>
        <v>1810559.1466666667</v>
      </c>
      <c r="M38" s="9">
        <f t="shared" si="18"/>
        <v>1810559.1466666667</v>
      </c>
      <c r="N38" s="9">
        <f t="shared" si="18"/>
        <v>1810559.1466666667</v>
      </c>
      <c r="O38" s="9">
        <f t="shared" si="18"/>
        <v>1810559.1466666667</v>
      </c>
      <c r="P38" s="9">
        <f t="shared" si="14"/>
        <v>21726709.760000005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9">
        <f t="shared" si="14"/>
        <v>0</v>
      </c>
    </row>
    <row r="46" spans="2:16" ht="18" customHeight="1" x14ac:dyDescent="0.2">
      <c r="B46" s="14" t="s">
        <v>62</v>
      </c>
      <c r="C46" s="9"/>
      <c r="D46" s="33">
        <f t="shared" ref="D46:O46" si="25">400000/12</f>
        <v>33333.333333333336</v>
      </c>
      <c r="E46" s="33">
        <f t="shared" si="25"/>
        <v>33333.333333333336</v>
      </c>
      <c r="F46" s="33">
        <f t="shared" si="25"/>
        <v>33333.333333333336</v>
      </c>
      <c r="G46" s="33">
        <f t="shared" si="25"/>
        <v>33333.333333333336</v>
      </c>
      <c r="H46" s="33">
        <f t="shared" si="25"/>
        <v>33333.333333333336</v>
      </c>
      <c r="I46" s="33">
        <f t="shared" si="25"/>
        <v>33333.333333333336</v>
      </c>
      <c r="J46" s="33">
        <f t="shared" si="25"/>
        <v>33333.333333333336</v>
      </c>
      <c r="K46" s="33">
        <f t="shared" si="25"/>
        <v>33333.333333333336</v>
      </c>
      <c r="L46" s="33">
        <f t="shared" si="25"/>
        <v>33333.333333333336</v>
      </c>
      <c r="M46" s="33">
        <f t="shared" si="25"/>
        <v>33333.333333333336</v>
      </c>
      <c r="N46" s="33">
        <f t="shared" si="25"/>
        <v>33333.333333333336</v>
      </c>
      <c r="O46" s="33">
        <f t="shared" si="25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6">1000000/12</f>
        <v>83333.333333333328</v>
      </c>
      <c r="E47" s="33">
        <f t="shared" si="26"/>
        <v>83333.333333333328</v>
      </c>
      <c r="F47" s="33">
        <f t="shared" si="26"/>
        <v>83333.333333333328</v>
      </c>
      <c r="G47" s="33">
        <f t="shared" si="26"/>
        <v>83333.333333333328</v>
      </c>
      <c r="H47" s="33">
        <f t="shared" si="26"/>
        <v>83333.333333333328</v>
      </c>
      <c r="I47" s="33">
        <f t="shared" si="26"/>
        <v>83333.333333333328</v>
      </c>
      <c r="J47" s="33">
        <f t="shared" si="26"/>
        <v>83333.333333333328</v>
      </c>
      <c r="K47" s="33">
        <f t="shared" si="26"/>
        <v>83333.333333333328</v>
      </c>
      <c r="L47" s="33">
        <f t="shared" si="26"/>
        <v>83333.333333333328</v>
      </c>
      <c r="M47" s="33">
        <f t="shared" si="26"/>
        <v>83333.333333333328</v>
      </c>
      <c r="N47" s="33">
        <f t="shared" si="26"/>
        <v>83333.333333333328</v>
      </c>
      <c r="O47" s="33">
        <f t="shared" si="26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7">(39468000+1500000)/12</f>
        <v>3414000</v>
      </c>
      <c r="E48" s="33">
        <f t="shared" si="27"/>
        <v>3414000</v>
      </c>
      <c r="F48" s="33">
        <f t="shared" si="27"/>
        <v>3414000</v>
      </c>
      <c r="G48" s="33">
        <f t="shared" si="27"/>
        <v>3414000</v>
      </c>
      <c r="H48" s="33">
        <f t="shared" si="27"/>
        <v>3414000</v>
      </c>
      <c r="I48" s="33">
        <f t="shared" si="27"/>
        <v>3414000</v>
      </c>
      <c r="J48" s="33">
        <f t="shared" si="27"/>
        <v>3414000</v>
      </c>
      <c r="K48" s="33">
        <f t="shared" si="27"/>
        <v>3414000</v>
      </c>
      <c r="L48" s="33">
        <f t="shared" si="27"/>
        <v>3414000</v>
      </c>
      <c r="M48" s="33">
        <f t="shared" si="27"/>
        <v>3414000</v>
      </c>
      <c r="N48" s="33">
        <f t="shared" si="27"/>
        <v>3414000</v>
      </c>
      <c r="O48" s="33">
        <f t="shared" si="27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>((('2048'!P23-'2048'!P65)*0.21)/12)+((('2048'!P23-'2048'!P65)*0.05)/12)</f>
        <v>7298120.0463221204</v>
      </c>
      <c r="E49" s="33">
        <f>((('2048'!P23-'2048'!P65)*0.21)/12)+((('2048'!P23-'2048'!P65)*0.05)/12)</f>
        <v>7298120.0463221204</v>
      </c>
      <c r="F49" s="33">
        <f>((('2048'!P23-'2048'!P65)*0.21)/12)+((('2048'!P23-'2048'!P65)*0.05)/12)</f>
        <v>7298120.0463221204</v>
      </c>
      <c r="G49" s="33">
        <f>((('2048'!P23-'2048'!P65)*0.21)/12)+((('2048'!P23-'2048'!P65)*0.05)/12)</f>
        <v>7298120.0463221204</v>
      </c>
      <c r="H49" s="33">
        <f>((('2048'!P23-'2048'!P65)*0.21)/12)+((('2048'!P23-'2048'!P65)*0.05)/12)</f>
        <v>7298120.0463221204</v>
      </c>
      <c r="I49" s="33">
        <f>((('2048'!P23-'2048'!P65)*0.21)/12)+((('2048'!P23-'2048'!P65)*0.05)/12)</f>
        <v>7298120.0463221204</v>
      </c>
      <c r="J49" s="33">
        <f>((('2048'!P23-'2048'!P65)*0.21)/12)+((('2048'!P23-'2048'!P65)*0.05)/12)</f>
        <v>7298120.0463221204</v>
      </c>
      <c r="K49" s="33">
        <f>((('2048'!P23-'2048'!P65)*0.21)/12)+((('2048'!P23-'2048'!P65)*0.05)/12)</f>
        <v>7298120.0463221204</v>
      </c>
      <c r="L49" s="33">
        <f>((('2048'!P23-'2048'!P65)*0.21)/12)+((('2048'!P23-'2048'!P65)*0.05)/12)</f>
        <v>7298120.0463221204</v>
      </c>
      <c r="M49" s="33">
        <f>((('2048'!P23-'2048'!P65)*0.21)/12)+((('2048'!P23-'2048'!P65)*0.05)/12)</f>
        <v>7298120.0463221204</v>
      </c>
      <c r="N49" s="33">
        <f>((('2048'!P23-'2048'!P65)*0.21)/12)+((('2048'!P23-'2048'!P65)*0.05)/12)</f>
        <v>7298120.0463221204</v>
      </c>
      <c r="O49" s="33">
        <f>((('2048'!P23-'2048'!P65)*0.21)/12)+((('2048'!P23-'2048'!P65)*0.05)/12)</f>
        <v>7298120.0463221204</v>
      </c>
      <c r="P49" s="9">
        <f t="shared" si="14"/>
        <v>87577440.555865452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(('2048'!P23-('2048'!P59-'2048'!P45))*0.1)/12</f>
        <v>2954704.4721951899</v>
      </c>
      <c r="E53" s="33">
        <f>(('2048'!P23-('2048'!P59-'2048'!P45))*0.1)/12</f>
        <v>2954704.4721951899</v>
      </c>
      <c r="F53" s="33">
        <f>(('2048'!P23-('2048'!P59-'2048'!P45))*0.1)/12</f>
        <v>2954704.4721951899</v>
      </c>
      <c r="G53" s="33">
        <f>(('2048'!P23-('2048'!P59-'2048'!P45))*0.1)/12</f>
        <v>2954704.4721951899</v>
      </c>
      <c r="H53" s="33">
        <f>(('2048'!P23-('2048'!P59-'2048'!P45))*0.1)/12</f>
        <v>2954704.4721951899</v>
      </c>
      <c r="I53" s="33">
        <f>(('2048'!P23-('2048'!P59-'2048'!P45))*0.1)/12</f>
        <v>2954704.4721951899</v>
      </c>
      <c r="J53" s="33">
        <f>(('2048'!P23-('2048'!P59-'2048'!P45))*0.1)/12</f>
        <v>2954704.4721951899</v>
      </c>
      <c r="K53" s="33">
        <f>(('2048'!P23-('2048'!P59-'2048'!P45))*0.1)/12</f>
        <v>2954704.4721951899</v>
      </c>
      <c r="L53" s="33">
        <f>(('2048'!P23-('2048'!P59-'2048'!P45))*0.1)/12</f>
        <v>2954704.4721951899</v>
      </c>
      <c r="M53" s="33">
        <f>(('2048'!P23-('2048'!P59-'2048'!P45))*0.1)/12</f>
        <v>2954704.4721951899</v>
      </c>
      <c r="N53" s="33">
        <f>(('2048'!P23-('2048'!P59-'2048'!P45))*0.1)/12</f>
        <v>2954704.4721951899</v>
      </c>
      <c r="O53" s="33">
        <f>(('2048'!P23-('2048'!P59-'2048'!P45))*0.1)/12</f>
        <v>2954704.4721951899</v>
      </c>
      <c r="P53" s="9">
        <f t="shared" si="14"/>
        <v>35456453.666342281</v>
      </c>
    </row>
    <row r="54" spans="2:16" ht="18" customHeight="1" x14ac:dyDescent="0.2">
      <c r="B54" s="14" t="s">
        <v>72</v>
      </c>
      <c r="C54" s="9"/>
      <c r="D54" s="33">
        <f t="shared" ref="D54:O54" si="28">400000/12</f>
        <v>33333.333333333336</v>
      </c>
      <c r="E54" s="33">
        <f t="shared" si="28"/>
        <v>33333.333333333336</v>
      </c>
      <c r="F54" s="33">
        <f t="shared" si="28"/>
        <v>33333.333333333336</v>
      </c>
      <c r="G54" s="33">
        <f t="shared" si="28"/>
        <v>33333.333333333336</v>
      </c>
      <c r="H54" s="33">
        <f t="shared" si="28"/>
        <v>33333.333333333336</v>
      </c>
      <c r="I54" s="33">
        <f t="shared" si="28"/>
        <v>33333.333333333336</v>
      </c>
      <c r="J54" s="33">
        <f t="shared" si="28"/>
        <v>33333.333333333336</v>
      </c>
      <c r="K54" s="33">
        <f t="shared" si="28"/>
        <v>33333.333333333336</v>
      </c>
      <c r="L54" s="33">
        <f t="shared" si="28"/>
        <v>33333.333333333336</v>
      </c>
      <c r="M54" s="33">
        <f t="shared" si="28"/>
        <v>33333.333333333336</v>
      </c>
      <c r="N54" s="33">
        <f t="shared" si="28"/>
        <v>33333.333333333336</v>
      </c>
      <c r="O54" s="33">
        <f t="shared" si="28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29">2000000/12</f>
        <v>166666.66666666666</v>
      </c>
      <c r="E55" s="33">
        <f t="shared" si="29"/>
        <v>166666.66666666666</v>
      </c>
      <c r="F55" s="33">
        <f t="shared" si="29"/>
        <v>166666.66666666666</v>
      </c>
      <c r="G55" s="33">
        <f t="shared" si="29"/>
        <v>166666.66666666666</v>
      </c>
      <c r="H55" s="33">
        <f t="shared" si="29"/>
        <v>166666.66666666666</v>
      </c>
      <c r="I55" s="33">
        <f t="shared" si="29"/>
        <v>166666.66666666666</v>
      </c>
      <c r="J55" s="33">
        <f t="shared" si="29"/>
        <v>166666.66666666666</v>
      </c>
      <c r="K55" s="33">
        <f t="shared" si="29"/>
        <v>166666.66666666666</v>
      </c>
      <c r="L55" s="33">
        <f t="shared" si="29"/>
        <v>166666.66666666666</v>
      </c>
      <c r="M55" s="33">
        <f t="shared" si="29"/>
        <v>166666.66666666666</v>
      </c>
      <c r="N55" s="33">
        <f t="shared" si="29"/>
        <v>166666.66666666666</v>
      </c>
      <c r="O55" s="33">
        <f t="shared" si="29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0">SUM(C27:C58)</f>
        <v>0</v>
      </c>
      <c r="D59" s="17">
        <f t="shared" si="30"/>
        <v>87199039.498517305</v>
      </c>
      <c r="E59" s="17">
        <f t="shared" si="30"/>
        <v>87199039.498517305</v>
      </c>
      <c r="F59" s="17">
        <f t="shared" si="30"/>
        <v>87199039.498517305</v>
      </c>
      <c r="G59" s="17">
        <f t="shared" si="30"/>
        <v>87199039.498517305</v>
      </c>
      <c r="H59" s="17">
        <f t="shared" si="30"/>
        <v>87199039.498517305</v>
      </c>
      <c r="I59" s="17">
        <f t="shared" si="30"/>
        <v>87199039.498517305</v>
      </c>
      <c r="J59" s="17">
        <f t="shared" si="30"/>
        <v>87199039.498517305</v>
      </c>
      <c r="K59" s="17">
        <f t="shared" si="30"/>
        <v>87199039.498517305</v>
      </c>
      <c r="L59" s="17">
        <f t="shared" si="30"/>
        <v>87199039.498517305</v>
      </c>
      <c r="M59" s="17">
        <f t="shared" si="30"/>
        <v>87199039.498517305</v>
      </c>
      <c r="N59" s="17">
        <f t="shared" si="30"/>
        <v>87199039.498517305</v>
      </c>
      <c r="O59" s="17">
        <f t="shared" si="30"/>
        <v>87199039.498517305</v>
      </c>
      <c r="P59" s="17">
        <f t="shared" si="30"/>
        <v>1046388473.9822077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ref="P60:P64" si="31">SUM(D60:O60)</f>
        <v>0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1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1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1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20427178.282117039</v>
      </c>
      <c r="P64" s="9">
        <f t="shared" si="31"/>
        <v>20427178.282117039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2">SUM(D59:D64)</f>
        <v>87199039.498517305</v>
      </c>
      <c r="E65" s="17">
        <f t="shared" si="32"/>
        <v>87199039.498517305</v>
      </c>
      <c r="F65" s="17">
        <f t="shared" si="32"/>
        <v>87199039.498517305</v>
      </c>
      <c r="G65" s="17">
        <f t="shared" si="32"/>
        <v>87199039.498517305</v>
      </c>
      <c r="H65" s="17">
        <f t="shared" si="32"/>
        <v>87199039.498517305</v>
      </c>
      <c r="I65" s="17">
        <f t="shared" si="32"/>
        <v>87199039.498517305</v>
      </c>
      <c r="J65" s="17">
        <f t="shared" si="32"/>
        <v>87199039.498517305</v>
      </c>
      <c r="K65" s="17">
        <f t="shared" si="32"/>
        <v>87199039.498517305</v>
      </c>
      <c r="L65" s="17">
        <f t="shared" si="32"/>
        <v>87199039.498517305</v>
      </c>
      <c r="M65" s="17">
        <f t="shared" si="32"/>
        <v>87199039.498517305</v>
      </c>
      <c r="N65" s="17">
        <f t="shared" si="32"/>
        <v>87199039.498517305</v>
      </c>
      <c r="O65" s="17">
        <f t="shared" si="32"/>
        <v>107626217.78063434</v>
      </c>
      <c r="P65" s="17">
        <f t="shared" si="32"/>
        <v>1066815652.2643247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3">(C24-C65)</f>
        <v>0</v>
      </c>
      <c r="D66" s="17">
        <f t="shared" si="33"/>
        <v>8145702871.3815746</v>
      </c>
      <c r="E66" s="17">
        <f t="shared" si="33"/>
        <v>8178804196.2032299</v>
      </c>
      <c r="F66" s="17">
        <f t="shared" si="33"/>
        <v>8211951857.0803938</v>
      </c>
      <c r="G66" s="17">
        <f t="shared" si="33"/>
        <v>8245148170.8158417</v>
      </c>
      <c r="H66" s="17">
        <f t="shared" si="33"/>
        <v>8278395570.0524874</v>
      </c>
      <c r="I66" s="17">
        <f t="shared" si="33"/>
        <v>8311696609.0653915</v>
      </c>
      <c r="J66" s="17">
        <f t="shared" si="33"/>
        <v>8345053969.8433666</v>
      </c>
      <c r="K66" s="17">
        <f t="shared" si="33"/>
        <v>8378470468.4746666</v>
      </c>
      <c r="L66" s="17">
        <f t="shared" si="33"/>
        <v>8411949061.8519573</v>
      </c>
      <c r="M66" s="17">
        <f t="shared" si="33"/>
        <v>8448292854.7125387</v>
      </c>
      <c r="N66" s="17">
        <f t="shared" si="33"/>
        <v>8484705107.0305748</v>
      </c>
      <c r="O66" s="17">
        <f t="shared" si="33"/>
        <v>8500762063.4968224</v>
      </c>
      <c r="P66" s="17">
        <f t="shared" si="33"/>
        <v>8500762063.4968185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azingeU8RlDiJRQAiJavbX1S0B8syhiHYky14abhn45HgmsH8CP2sWqlbJrcdlsiSW0Er9tvACcLmRRqa5uzBA==" saltValue="SVDe0ThuIqj7lNkhXRQBGw==" spinCount="100000" sheet="1" objects="1" scenarios="1"/>
  <pageMargins left="0" right="0" top="0.5" bottom="0.25" header="0" footer="0"/>
  <pageSetup scale="45" fitToWidth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4"/>
    <pageSetUpPr fitToPage="1"/>
  </sheetPr>
  <dimension ref="B1:S74"/>
  <sheetViews>
    <sheetView showGridLines="0" zoomScale="90" zoomScaleNormal="90" workbookViewId="0">
      <pane ySplit="4" topLeftCell="A5" activePane="bottomLeft" state="frozen"/>
      <selection pane="bottomLeft" activeCell="O60" sqref="O60"/>
    </sheetView>
  </sheetViews>
  <sheetFormatPr defaultRowHeight="11.25" x14ac:dyDescent="0.2"/>
  <cols>
    <col min="1" max="1" width="1.83203125" style="2" customWidth="1"/>
    <col min="2" max="2" width="30.6640625" style="1" customWidth="1"/>
    <col min="3" max="16" width="16.83203125" style="2" customWidth="1"/>
    <col min="17" max="17" width="1.83203125" style="2" customWidth="1"/>
    <col min="18" max="18" width="14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44562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44562</v>
      </c>
      <c r="E4" s="30">
        <f>DATE(YEAR(D4),MONTH(D4)+1,1)</f>
        <v>44593</v>
      </c>
      <c r="F4" s="30">
        <f t="shared" ref="F4:O4" si="0">DATE(YEAR(E4),MONTH(E4)+1,1)</f>
        <v>44621</v>
      </c>
      <c r="G4" s="30">
        <f t="shared" si="0"/>
        <v>44652</v>
      </c>
      <c r="H4" s="30">
        <f t="shared" si="0"/>
        <v>44682</v>
      </c>
      <c r="I4" s="30">
        <f t="shared" si="0"/>
        <v>44713</v>
      </c>
      <c r="J4" s="30">
        <f t="shared" si="0"/>
        <v>44743</v>
      </c>
      <c r="K4" s="30">
        <f t="shared" si="0"/>
        <v>44774</v>
      </c>
      <c r="L4" s="30">
        <f t="shared" si="0"/>
        <v>44805</v>
      </c>
      <c r="M4" s="30">
        <f t="shared" si="0"/>
        <v>44835</v>
      </c>
      <c r="N4" s="30">
        <f t="shared" si="0"/>
        <v>44866</v>
      </c>
      <c r="O4" s="30">
        <f t="shared" si="0"/>
        <v>44896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'2021'!P66</f>
        <v>18850942.463476121</v>
      </c>
      <c r="E5" s="9">
        <f t="shared" ref="E5:O5" si="1">D66</f>
        <v>28391175.999149915</v>
      </c>
      <c r="F5" s="9">
        <f t="shared" si="1"/>
        <v>37939028.833440736</v>
      </c>
      <c r="G5" s="9">
        <f t="shared" si="1"/>
        <v>47494881.931279421</v>
      </c>
      <c r="H5" s="9">
        <f t="shared" si="1"/>
        <v>57059135.305843383</v>
      </c>
      <c r="I5" s="9">
        <f t="shared" si="1"/>
        <v>66632208.970968872</v>
      </c>
      <c r="J5" s="9">
        <f t="shared" si="1"/>
        <v>76214543.941183969</v>
      </c>
      <c r="K5" s="9">
        <f t="shared" si="1"/>
        <v>85806603.281743154</v>
      </c>
      <c r="L5" s="9">
        <f t="shared" si="1"/>
        <v>100608873.21116363</v>
      </c>
      <c r="M5" s="9">
        <f t="shared" si="1"/>
        <v>115421864.25888847</v>
      </c>
      <c r="N5" s="9">
        <f t="shared" si="1"/>
        <v>130246112.48083289</v>
      </c>
      <c r="O5" s="9">
        <f t="shared" si="1"/>
        <v>145082180.73570788</v>
      </c>
      <c r="P5" s="9">
        <f>D5</f>
        <v>18850942.463476121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125515831/4</f>
        <v>31378957.75</v>
      </c>
      <c r="E9" s="9">
        <f t="shared" si="3"/>
        <v>31378957.75</v>
      </c>
      <c r="F9" s="9">
        <f t="shared" si="3"/>
        <v>31378957.75</v>
      </c>
      <c r="G9" s="9">
        <f t="shared" si="3"/>
        <v>31378957.75</v>
      </c>
      <c r="H9" s="9">
        <f t="shared" si="3"/>
        <v>31378957.75</v>
      </c>
      <c r="I9" s="9">
        <f t="shared" si="3"/>
        <v>31378957.75</v>
      </c>
      <c r="J9" s="9">
        <f t="shared" si="3"/>
        <v>31378957.75</v>
      </c>
      <c r="K9" s="9">
        <f t="shared" si="3"/>
        <v>31378957.75</v>
      </c>
      <c r="L9" s="9">
        <f t="shared" si="3"/>
        <v>31378957.75</v>
      </c>
      <c r="M9" s="9">
        <f t="shared" si="3"/>
        <v>31378957.75</v>
      </c>
      <c r="N9" s="9">
        <f t="shared" si="3"/>
        <v>31378957.75</v>
      </c>
      <c r="O9" s="9">
        <f t="shared" si="3"/>
        <v>31378957.75</v>
      </c>
      <c r="P9" s="9">
        <f t="shared" si="2"/>
        <v>376547493</v>
      </c>
    </row>
    <row r="10" spans="2:16" ht="18" customHeight="1" x14ac:dyDescent="0.2">
      <c r="B10" s="14" t="s">
        <v>59</v>
      </c>
      <c r="C10" s="9"/>
      <c r="D10" s="9">
        <f>(('2019'!P28+'2019'!P29)*0.1)/12</f>
        <v>0</v>
      </c>
      <c r="E10" s="9">
        <f t="shared" ref="E10:O13" si="4">D10</f>
        <v>0</v>
      </c>
      <c r="F10" s="9">
        <f t="shared" si="4"/>
        <v>0</v>
      </c>
      <c r="G10" s="9">
        <f t="shared" si="4"/>
        <v>0</v>
      </c>
      <c r="H10" s="9">
        <f t="shared" si="4"/>
        <v>0</v>
      </c>
      <c r="I10" s="9">
        <f t="shared" si="4"/>
        <v>0</v>
      </c>
      <c r="J10" s="9">
        <f t="shared" si="4"/>
        <v>0</v>
      </c>
      <c r="K10" s="9">
        <f>12000000/5</f>
        <v>2400000</v>
      </c>
      <c r="L10" s="9">
        <f t="shared" si="4"/>
        <v>2400000</v>
      </c>
      <c r="M10" s="9">
        <f t="shared" si="4"/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12000000</v>
      </c>
    </row>
    <row r="11" spans="2:16" ht="18" customHeight="1" x14ac:dyDescent="0.2">
      <c r="B11" s="14" t="s">
        <v>56</v>
      </c>
      <c r="C11" s="9"/>
      <c r="D11" s="9">
        <f>(('2019'!P28+'2019'!P29)*0.3)/12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  <c r="K11" s="9">
        <f>12000000/5</f>
        <v>2400000</v>
      </c>
      <c r="L11" s="9">
        <f t="shared" si="4"/>
        <v>2400000</v>
      </c>
      <c r="M11" s="9">
        <f t="shared" si="4"/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12000000</v>
      </c>
    </row>
    <row r="12" spans="2:16" ht="18" customHeight="1" x14ac:dyDescent="0.2">
      <c r="B12" s="14" t="s">
        <v>57</v>
      </c>
      <c r="C12" s="9"/>
      <c r="D12" s="9">
        <f>(('2019'!P28+'2019'!P29)*0.1)/12</f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58</v>
      </c>
      <c r="C13" s="9"/>
      <c r="D13" s="9">
        <f>(('2019'!P28+'2019'!P29)*0.1)/12</f>
        <v>0</v>
      </c>
      <c r="E13" s="9">
        <f t="shared" si="4"/>
        <v>0</v>
      </c>
      <c r="F13" s="9">
        <f t="shared" si="4"/>
        <v>0</v>
      </c>
      <c r="G13" s="9">
        <f t="shared" si="4"/>
        <v>0</v>
      </c>
      <c r="H13" s="9">
        <f t="shared" si="4"/>
        <v>0</v>
      </c>
      <c r="I13" s="9">
        <f t="shared" si="4"/>
        <v>0</v>
      </c>
      <c r="J13" s="9">
        <f t="shared" si="4"/>
        <v>0</v>
      </c>
      <c r="K13" s="9">
        <f>2000000/5</f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2000000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31378957.75</v>
      </c>
      <c r="E14" s="9">
        <f t="shared" si="5"/>
        <v>31378957.75</v>
      </c>
      <c r="F14" s="9">
        <f t="shared" si="5"/>
        <v>31378957.75</v>
      </c>
      <c r="G14" s="9">
        <f t="shared" si="5"/>
        <v>31378957.75</v>
      </c>
      <c r="H14" s="9">
        <f t="shared" si="5"/>
        <v>31378957.75</v>
      </c>
      <c r="I14" s="9">
        <f t="shared" si="5"/>
        <v>31378957.75</v>
      </c>
      <c r="J14" s="9">
        <f t="shared" si="5"/>
        <v>31378957.75</v>
      </c>
      <c r="K14" s="9">
        <f t="shared" si="5"/>
        <v>36578957.75</v>
      </c>
      <c r="L14" s="9">
        <f t="shared" si="5"/>
        <v>36578957.75</v>
      </c>
      <c r="M14" s="9">
        <f t="shared" si="5"/>
        <v>36578957.75</v>
      </c>
      <c r="N14" s="9">
        <f t="shared" si="5"/>
        <v>36578957.75</v>
      </c>
      <c r="O14" s="9">
        <f t="shared" si="5"/>
        <v>36578957.75</v>
      </c>
      <c r="P14" s="9">
        <f t="shared" si="2"/>
        <v>402547493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f t="shared" si="2"/>
        <v>0</v>
      </c>
    </row>
    <row r="17" spans="2:16" ht="18" customHeight="1" x14ac:dyDescent="0.2">
      <c r="B17" s="14" t="s">
        <v>47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f t="shared" si="2"/>
        <v>0</v>
      </c>
    </row>
    <row r="18" spans="2:16" ht="18" customHeight="1" x14ac:dyDescent="0.2">
      <c r="B18" s="14" t="s">
        <v>43</v>
      </c>
      <c r="C18" s="9"/>
      <c r="D18" s="9">
        <f>'2021'!O18+('2021'!O18*0.05)</f>
        <v>152385.97234047228</v>
      </c>
      <c r="E18" s="9">
        <f t="shared" ref="E18:O18" si="6">D18+(D18*0.05)</f>
        <v>160005.2709574959</v>
      </c>
      <c r="F18" s="9">
        <f t="shared" si="6"/>
        <v>168005.53450537068</v>
      </c>
      <c r="G18" s="9">
        <f t="shared" si="6"/>
        <v>176405.81123063923</v>
      </c>
      <c r="H18" s="9">
        <f t="shared" si="6"/>
        <v>185226.10179217119</v>
      </c>
      <c r="I18" s="9">
        <f t="shared" si="6"/>
        <v>194487.40688177975</v>
      </c>
      <c r="J18" s="9">
        <f t="shared" si="6"/>
        <v>204211.77722586875</v>
      </c>
      <c r="K18" s="9">
        <f t="shared" si="6"/>
        <v>214422.3660871622</v>
      </c>
      <c r="L18" s="9">
        <f t="shared" si="6"/>
        <v>225143.48439152032</v>
      </c>
      <c r="M18" s="9">
        <f t="shared" si="6"/>
        <v>236400.65861109633</v>
      </c>
      <c r="N18" s="9">
        <f t="shared" si="6"/>
        <v>248220.69154165115</v>
      </c>
      <c r="O18" s="9">
        <f t="shared" si="6"/>
        <v>260631.7261187337</v>
      </c>
      <c r="P18" s="9">
        <f t="shared" si="2"/>
        <v>2425546.8016839614</v>
      </c>
    </row>
    <row r="19" spans="2:16" ht="18" customHeight="1" x14ac:dyDescent="0.2">
      <c r="B19" s="14" t="s">
        <v>44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f t="shared" si="2"/>
        <v>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>
        <v>0</v>
      </c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7">SUM(D14:D22)</f>
        <v>31531343.722340472</v>
      </c>
      <c r="E23" s="17">
        <f t="shared" si="7"/>
        <v>31538963.020957496</v>
      </c>
      <c r="F23" s="17">
        <f t="shared" si="7"/>
        <v>31546963.284505371</v>
      </c>
      <c r="G23" s="17">
        <f t="shared" si="7"/>
        <v>31555363.561230641</v>
      </c>
      <c r="H23" s="17">
        <f t="shared" si="7"/>
        <v>31564183.851792172</v>
      </c>
      <c r="I23" s="17">
        <f t="shared" si="7"/>
        <v>31573445.156881779</v>
      </c>
      <c r="J23" s="17">
        <f t="shared" si="7"/>
        <v>31583169.527225867</v>
      </c>
      <c r="K23" s="17">
        <f t="shared" si="7"/>
        <v>36793380.116087161</v>
      </c>
      <c r="L23" s="17">
        <f t="shared" si="7"/>
        <v>36804101.234391518</v>
      </c>
      <c r="M23" s="17">
        <f t="shared" si="7"/>
        <v>36815358.408611096</v>
      </c>
      <c r="N23" s="17">
        <f t="shared" si="7"/>
        <v>36827178.441541649</v>
      </c>
      <c r="O23" s="17">
        <f t="shared" si="7"/>
        <v>36839589.476118736</v>
      </c>
      <c r="P23" s="17">
        <f t="shared" si="7"/>
        <v>404973039.80168396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8">(D5+D23)</f>
        <v>50382286.185816593</v>
      </c>
      <c r="E24" s="17">
        <f t="shared" si="8"/>
        <v>59930139.020107411</v>
      </c>
      <c r="F24" s="17">
        <f t="shared" si="8"/>
        <v>69485992.117946103</v>
      </c>
      <c r="G24" s="17">
        <f t="shared" si="8"/>
        <v>79050245.492510065</v>
      </c>
      <c r="H24" s="17">
        <f t="shared" si="8"/>
        <v>88623319.157635555</v>
      </c>
      <c r="I24" s="17">
        <f t="shared" si="8"/>
        <v>98205654.127850652</v>
      </c>
      <c r="J24" s="17">
        <f t="shared" si="8"/>
        <v>107797713.46840984</v>
      </c>
      <c r="K24" s="17">
        <f t="shared" si="8"/>
        <v>122599983.39783031</v>
      </c>
      <c r="L24" s="17">
        <f t="shared" si="8"/>
        <v>137412974.44555515</v>
      </c>
      <c r="M24" s="17">
        <f t="shared" si="8"/>
        <v>152237222.66749957</v>
      </c>
      <c r="N24" s="17">
        <f t="shared" si="8"/>
        <v>167073290.92237455</v>
      </c>
      <c r="O24" s="17">
        <f t="shared" si="8"/>
        <v>181921770.21182662</v>
      </c>
      <c r="P24" s="17">
        <f t="shared" si="8"/>
        <v>423823982.26516008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9">153720990/12</f>
        <v>12810082.5</v>
      </c>
      <c r="E28" s="9">
        <f t="shared" si="9"/>
        <v>12810082.5</v>
      </c>
      <c r="F28" s="9">
        <f t="shared" si="9"/>
        <v>12810082.5</v>
      </c>
      <c r="G28" s="9">
        <f t="shared" si="9"/>
        <v>12810082.5</v>
      </c>
      <c r="H28" s="9">
        <f t="shared" si="9"/>
        <v>12810082.5</v>
      </c>
      <c r="I28" s="9">
        <f t="shared" si="9"/>
        <v>12810082.5</v>
      </c>
      <c r="J28" s="9">
        <f t="shared" si="9"/>
        <v>12810082.5</v>
      </c>
      <c r="K28" s="9">
        <f t="shared" si="9"/>
        <v>12810082.5</v>
      </c>
      <c r="L28" s="9">
        <f t="shared" si="9"/>
        <v>12810082.5</v>
      </c>
      <c r="M28" s="9">
        <f t="shared" si="9"/>
        <v>12810082.5</v>
      </c>
      <c r="N28" s="9">
        <f t="shared" si="9"/>
        <v>12810082.5</v>
      </c>
      <c r="O28" s="9">
        <f t="shared" si="9"/>
        <v>12810082.5</v>
      </c>
      <c r="P28" s="9">
        <f>SUM(D28:O28)</f>
        <v>153720990</v>
      </c>
    </row>
    <row r="29" spans="2:16" ht="18" customHeight="1" x14ac:dyDescent="0.2">
      <c r="B29" s="14" t="s">
        <v>50</v>
      </c>
      <c r="C29" s="9"/>
      <c r="D29" s="9">
        <f t="shared" ref="D29:O29" si="10">100000000/12</f>
        <v>8333333.333333333</v>
      </c>
      <c r="E29" s="9">
        <f t="shared" si="10"/>
        <v>8333333.333333333</v>
      </c>
      <c r="F29" s="9">
        <f t="shared" si="10"/>
        <v>8333333.333333333</v>
      </c>
      <c r="G29" s="9">
        <f t="shared" si="10"/>
        <v>8333333.333333333</v>
      </c>
      <c r="H29" s="9">
        <f t="shared" si="10"/>
        <v>8333333.333333333</v>
      </c>
      <c r="I29" s="9">
        <f t="shared" si="10"/>
        <v>8333333.333333333</v>
      </c>
      <c r="J29" s="9">
        <f t="shared" si="10"/>
        <v>8333333.333333333</v>
      </c>
      <c r="K29" s="9">
        <f t="shared" si="10"/>
        <v>8333333.333333333</v>
      </c>
      <c r="L29" s="9">
        <f t="shared" si="10"/>
        <v>8333333.333333333</v>
      </c>
      <c r="M29" s="9">
        <f t="shared" si="10"/>
        <v>8333333.333333333</v>
      </c>
      <c r="N29" s="9">
        <f t="shared" si="10"/>
        <v>8333333.333333333</v>
      </c>
      <c r="O29" s="9">
        <f t="shared" si="10"/>
        <v>8333333.333333333</v>
      </c>
      <c r="P29" s="9">
        <f>SUM(D29:O29)</f>
        <v>99999999.999999985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4" si="11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2000000/12</f>
        <v>166666.66666666666</v>
      </c>
      <c r="E33" s="33">
        <f t="shared" ref="E33:O33" si="12">2000000/12</f>
        <v>166666.66666666666</v>
      </c>
      <c r="F33" s="33">
        <f t="shared" si="12"/>
        <v>166666.66666666666</v>
      </c>
      <c r="G33" s="33">
        <f t="shared" si="12"/>
        <v>166666.66666666666</v>
      </c>
      <c r="H33" s="33">
        <f t="shared" si="12"/>
        <v>166666.66666666666</v>
      </c>
      <c r="I33" s="33">
        <f t="shared" si="12"/>
        <v>166666.66666666666</v>
      </c>
      <c r="J33" s="33">
        <f t="shared" si="12"/>
        <v>166666.66666666666</v>
      </c>
      <c r="K33" s="33">
        <f t="shared" si="12"/>
        <v>166666.66666666666</v>
      </c>
      <c r="L33" s="33">
        <f t="shared" si="12"/>
        <v>166666.66666666666</v>
      </c>
      <c r="M33" s="33">
        <f t="shared" si="12"/>
        <v>166666.66666666666</v>
      </c>
      <c r="N33" s="33">
        <f t="shared" si="12"/>
        <v>166666.66666666666</v>
      </c>
      <c r="O33" s="33">
        <f t="shared" si="12"/>
        <v>166666.66666666666</v>
      </c>
      <c r="P33" s="9">
        <f t="shared" si="11"/>
        <v>2000000.0000000002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1"/>
        <v>0</v>
      </c>
    </row>
    <row r="35" spans="2:16" ht="18" customHeight="1" x14ac:dyDescent="0.2">
      <c r="B35" s="14" t="s">
        <v>66</v>
      </c>
      <c r="C35" s="9"/>
      <c r="D35" s="33">
        <v>4166.67</v>
      </c>
      <c r="E35" s="33">
        <v>4166.67</v>
      </c>
      <c r="F35" s="33">
        <v>4166.67</v>
      </c>
      <c r="G35" s="33">
        <v>4166.67</v>
      </c>
      <c r="H35" s="33">
        <v>4166.67</v>
      </c>
      <c r="I35" s="33">
        <v>4166.67</v>
      </c>
      <c r="J35" s="33">
        <v>4166.67</v>
      </c>
      <c r="K35" s="33">
        <v>4166.67</v>
      </c>
      <c r="L35" s="33">
        <v>4166.67</v>
      </c>
      <c r="M35" s="33">
        <v>4166.67</v>
      </c>
      <c r="N35" s="33">
        <v>4166.67</v>
      </c>
      <c r="O35" s="33">
        <v>4166.67</v>
      </c>
      <c r="P35" s="9">
        <f t="shared" si="11"/>
        <v>50000.039999999986</v>
      </c>
    </row>
    <row r="36" spans="2:16" ht="18" customHeight="1" x14ac:dyDescent="0.2">
      <c r="B36" s="14" t="s">
        <v>67</v>
      </c>
      <c r="C36" s="9"/>
      <c r="D36" s="33">
        <v>4166.67</v>
      </c>
      <c r="E36" s="33">
        <v>4166.67</v>
      </c>
      <c r="F36" s="33">
        <v>4166.67</v>
      </c>
      <c r="G36" s="33">
        <v>4166.67</v>
      </c>
      <c r="H36" s="33">
        <v>4166.67</v>
      </c>
      <c r="I36" s="33">
        <v>4166.67</v>
      </c>
      <c r="J36" s="33">
        <v>4166.67</v>
      </c>
      <c r="K36" s="33">
        <v>4166.67</v>
      </c>
      <c r="L36" s="33">
        <v>4166.67</v>
      </c>
      <c r="M36" s="33">
        <v>4166.67</v>
      </c>
      <c r="N36" s="33">
        <v>4166.67</v>
      </c>
      <c r="O36" s="33">
        <v>4166.67</v>
      </c>
      <c r="P36" s="9">
        <f t="shared" si="11"/>
        <v>50000.039999999986</v>
      </c>
    </row>
    <row r="37" spans="2:16" ht="18" customHeight="1" x14ac:dyDescent="0.2">
      <c r="B37" s="15" t="s">
        <v>28</v>
      </c>
      <c r="C37" s="33"/>
      <c r="D37" s="33">
        <f t="shared" ref="D37:O37" si="13">4468300/12</f>
        <v>372358.33333333331</v>
      </c>
      <c r="E37" s="33">
        <f t="shared" si="13"/>
        <v>372358.33333333331</v>
      </c>
      <c r="F37" s="33">
        <f t="shared" si="13"/>
        <v>372358.33333333331</v>
      </c>
      <c r="G37" s="33">
        <f t="shared" si="13"/>
        <v>372358.33333333331</v>
      </c>
      <c r="H37" s="33">
        <f t="shared" si="13"/>
        <v>372358.33333333331</v>
      </c>
      <c r="I37" s="33">
        <f t="shared" si="13"/>
        <v>372358.33333333331</v>
      </c>
      <c r="J37" s="33">
        <f t="shared" si="13"/>
        <v>372358.33333333331</v>
      </c>
      <c r="K37" s="33">
        <f t="shared" si="13"/>
        <v>372358.33333333331</v>
      </c>
      <c r="L37" s="33">
        <f t="shared" si="13"/>
        <v>372358.33333333331</v>
      </c>
      <c r="M37" s="33">
        <f t="shared" si="13"/>
        <v>372358.33333333331</v>
      </c>
      <c r="N37" s="33">
        <f t="shared" si="13"/>
        <v>372358.33333333331</v>
      </c>
      <c r="O37" s="33">
        <f t="shared" si="13"/>
        <v>372358.33333333331</v>
      </c>
      <c r="P37" s="9">
        <f t="shared" si="11"/>
        <v>4468300.0000000009</v>
      </c>
    </row>
    <row r="38" spans="2:16" ht="18" customHeight="1" x14ac:dyDescent="0.2">
      <c r="B38" s="14" t="s">
        <v>29</v>
      </c>
      <c r="C38" s="9"/>
      <c r="D38" s="9">
        <f t="shared" ref="D38:O38" si="14">637031.96/12</f>
        <v>53085.996666666666</v>
      </c>
      <c r="E38" s="9">
        <f t="shared" si="14"/>
        <v>53085.996666666666</v>
      </c>
      <c r="F38" s="9">
        <f t="shared" si="14"/>
        <v>53085.996666666666</v>
      </c>
      <c r="G38" s="9">
        <f t="shared" si="14"/>
        <v>53085.996666666666</v>
      </c>
      <c r="H38" s="9">
        <f t="shared" si="14"/>
        <v>53085.996666666666</v>
      </c>
      <c r="I38" s="9">
        <f t="shared" si="14"/>
        <v>53085.996666666666</v>
      </c>
      <c r="J38" s="9">
        <f t="shared" si="14"/>
        <v>53085.996666666666</v>
      </c>
      <c r="K38" s="9">
        <f t="shared" si="14"/>
        <v>53085.996666666666</v>
      </c>
      <c r="L38" s="9">
        <f t="shared" si="14"/>
        <v>53085.996666666666</v>
      </c>
      <c r="M38" s="9">
        <f t="shared" si="14"/>
        <v>53085.996666666666</v>
      </c>
      <c r="N38" s="9">
        <f t="shared" si="14"/>
        <v>53085.996666666666</v>
      </c>
      <c r="O38" s="9">
        <f t="shared" si="14"/>
        <v>53085.996666666666</v>
      </c>
      <c r="P38" s="9">
        <f t="shared" si="11"/>
        <v>637031.96</v>
      </c>
    </row>
    <row r="39" spans="2:16" ht="18" customHeight="1" x14ac:dyDescent="0.2">
      <c r="B39" s="15" t="s">
        <v>5</v>
      </c>
      <c r="C39" s="33"/>
      <c r="D39" s="33">
        <v>1250</v>
      </c>
      <c r="E39" s="33">
        <v>1250</v>
      </c>
      <c r="F39" s="33">
        <v>1250</v>
      </c>
      <c r="G39" s="33">
        <v>1250</v>
      </c>
      <c r="H39" s="33">
        <v>1250</v>
      </c>
      <c r="I39" s="33">
        <v>1250</v>
      </c>
      <c r="J39" s="33">
        <v>1250</v>
      </c>
      <c r="K39" s="33">
        <v>1250</v>
      </c>
      <c r="L39" s="33">
        <v>1250</v>
      </c>
      <c r="M39" s="33">
        <v>1250</v>
      </c>
      <c r="N39" s="33">
        <v>1250</v>
      </c>
      <c r="O39" s="33">
        <v>1250</v>
      </c>
      <c r="P39" s="9">
        <f t="shared" si="11"/>
        <v>15000</v>
      </c>
    </row>
    <row r="40" spans="2:16" ht="18" customHeight="1" x14ac:dyDescent="0.2">
      <c r="B40" s="14" t="s">
        <v>6</v>
      </c>
      <c r="C40" s="9"/>
      <c r="D40" s="33">
        <f t="shared" ref="D40:O40" si="15">200000/12</f>
        <v>16666.666666666668</v>
      </c>
      <c r="E40" s="33">
        <f t="shared" si="15"/>
        <v>16666.666666666668</v>
      </c>
      <c r="F40" s="33">
        <f t="shared" si="15"/>
        <v>16666.666666666668</v>
      </c>
      <c r="G40" s="33">
        <f t="shared" si="15"/>
        <v>16666.666666666668</v>
      </c>
      <c r="H40" s="33">
        <f t="shared" si="15"/>
        <v>16666.666666666668</v>
      </c>
      <c r="I40" s="33">
        <f t="shared" si="15"/>
        <v>16666.666666666668</v>
      </c>
      <c r="J40" s="33">
        <f t="shared" si="15"/>
        <v>16666.666666666668</v>
      </c>
      <c r="K40" s="33">
        <f t="shared" si="15"/>
        <v>16666.666666666668</v>
      </c>
      <c r="L40" s="33">
        <f t="shared" si="15"/>
        <v>16666.666666666668</v>
      </c>
      <c r="M40" s="33">
        <f t="shared" si="15"/>
        <v>16666.666666666668</v>
      </c>
      <c r="N40" s="33">
        <f t="shared" si="15"/>
        <v>16666.666666666668</v>
      </c>
      <c r="O40" s="33">
        <f t="shared" si="15"/>
        <v>16666.666666666668</v>
      </c>
      <c r="P40" s="9">
        <f t="shared" si="11"/>
        <v>199999.99999999997</v>
      </c>
    </row>
    <row r="41" spans="2:16" ht="18" customHeight="1" x14ac:dyDescent="0.2">
      <c r="B41" s="15" t="s">
        <v>7</v>
      </c>
      <c r="C41" s="33"/>
      <c r="D41" s="33">
        <v>4166.67</v>
      </c>
      <c r="E41" s="33">
        <v>4166.67</v>
      </c>
      <c r="F41" s="33">
        <v>4166.67</v>
      </c>
      <c r="G41" s="33">
        <v>4166.67</v>
      </c>
      <c r="H41" s="33">
        <v>4166.67</v>
      </c>
      <c r="I41" s="33">
        <v>4166.67</v>
      </c>
      <c r="J41" s="33">
        <v>4166.67</v>
      </c>
      <c r="K41" s="33">
        <v>4166.67</v>
      </c>
      <c r="L41" s="33">
        <v>4166.67</v>
      </c>
      <c r="M41" s="33">
        <v>4166.67</v>
      </c>
      <c r="N41" s="33">
        <v>4166.67</v>
      </c>
      <c r="O41" s="33">
        <v>4166.67</v>
      </c>
      <c r="P41" s="9">
        <f t="shared" si="11"/>
        <v>50000.039999999986</v>
      </c>
    </row>
    <row r="42" spans="2:16" ht="18" customHeight="1" x14ac:dyDescent="0.2">
      <c r="B42" s="14" t="s">
        <v>61</v>
      </c>
      <c r="C42" s="33"/>
      <c r="D42" s="33">
        <v>41666.67</v>
      </c>
      <c r="E42" s="33">
        <v>41666.67</v>
      </c>
      <c r="F42" s="33">
        <v>41666.67</v>
      </c>
      <c r="G42" s="33">
        <v>41666.67</v>
      </c>
      <c r="H42" s="33">
        <v>41666.67</v>
      </c>
      <c r="I42" s="33">
        <v>41666.67</v>
      </c>
      <c r="J42" s="33">
        <v>41666.67</v>
      </c>
      <c r="K42" s="33">
        <v>41666.67</v>
      </c>
      <c r="L42" s="33">
        <v>41666.67</v>
      </c>
      <c r="M42" s="33">
        <v>41666.67</v>
      </c>
      <c r="N42" s="33">
        <v>41666.67</v>
      </c>
      <c r="O42" s="33">
        <v>41666.67</v>
      </c>
      <c r="P42" s="9">
        <f t="shared" si="11"/>
        <v>500000.03999999986</v>
      </c>
    </row>
    <row r="43" spans="2:16" ht="18" customHeight="1" x14ac:dyDescent="0.2">
      <c r="B43" s="15" t="s">
        <v>8</v>
      </c>
      <c r="C43" s="9"/>
      <c r="D43" s="33">
        <v>10000</v>
      </c>
      <c r="E43" s="33">
        <v>10000</v>
      </c>
      <c r="F43" s="33">
        <v>10000</v>
      </c>
      <c r="G43" s="33">
        <v>10000</v>
      </c>
      <c r="H43" s="33">
        <v>10000</v>
      </c>
      <c r="I43" s="33">
        <v>10000</v>
      </c>
      <c r="J43" s="33">
        <v>10000</v>
      </c>
      <c r="K43" s="33">
        <v>10000</v>
      </c>
      <c r="L43" s="33">
        <v>10000</v>
      </c>
      <c r="M43" s="33">
        <v>10000</v>
      </c>
      <c r="N43" s="33">
        <v>10000</v>
      </c>
      <c r="O43" s="33">
        <v>10000</v>
      </c>
      <c r="P43" s="9">
        <f t="shared" si="11"/>
        <v>120000</v>
      </c>
    </row>
    <row r="44" spans="2:16" ht="18" customHeight="1" x14ac:dyDescent="0.2">
      <c r="B44" s="14" t="s">
        <v>9</v>
      </c>
      <c r="C44" s="33"/>
      <c r="D44" s="33">
        <f t="shared" ref="D44:O44" si="16">100000/12</f>
        <v>8333.3333333333339</v>
      </c>
      <c r="E44" s="33">
        <f t="shared" si="16"/>
        <v>8333.3333333333339</v>
      </c>
      <c r="F44" s="33">
        <f t="shared" si="16"/>
        <v>8333.3333333333339</v>
      </c>
      <c r="G44" s="33">
        <f t="shared" si="16"/>
        <v>8333.3333333333339</v>
      </c>
      <c r="H44" s="33">
        <f t="shared" si="16"/>
        <v>8333.3333333333339</v>
      </c>
      <c r="I44" s="33">
        <f t="shared" si="16"/>
        <v>8333.3333333333339</v>
      </c>
      <c r="J44" s="33">
        <f t="shared" si="16"/>
        <v>8333.3333333333339</v>
      </c>
      <c r="K44" s="33">
        <f t="shared" si="16"/>
        <v>8333.3333333333339</v>
      </c>
      <c r="L44" s="33">
        <f t="shared" si="16"/>
        <v>8333.3333333333339</v>
      </c>
      <c r="M44" s="33">
        <f t="shared" si="16"/>
        <v>8333.3333333333339</v>
      </c>
      <c r="N44" s="33">
        <f t="shared" si="16"/>
        <v>8333.3333333333339</v>
      </c>
      <c r="O44" s="33">
        <f t="shared" si="16"/>
        <v>8333.3333333333339</v>
      </c>
      <c r="P44" s="9">
        <f t="shared" si="11"/>
        <v>99999.999999999985</v>
      </c>
    </row>
    <row r="45" spans="2:16" ht="18" customHeight="1" x14ac:dyDescent="0.2">
      <c r="B45" s="14" t="s">
        <v>48</v>
      </c>
      <c r="C45" s="9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9">
        <f t="shared" si="11"/>
        <v>0</v>
      </c>
    </row>
    <row r="46" spans="2:16" ht="18" customHeight="1" x14ac:dyDescent="0.2">
      <c r="B46" s="14" t="s">
        <v>62</v>
      </c>
      <c r="C46" s="9"/>
      <c r="D46" s="33">
        <v>5000</v>
      </c>
      <c r="E46" s="33">
        <v>5000</v>
      </c>
      <c r="F46" s="33">
        <v>5000</v>
      </c>
      <c r="G46" s="33">
        <v>5000</v>
      </c>
      <c r="H46" s="33">
        <v>5000</v>
      </c>
      <c r="I46" s="33">
        <v>5000</v>
      </c>
      <c r="J46" s="33">
        <v>5000</v>
      </c>
      <c r="K46" s="33">
        <v>5000</v>
      </c>
      <c r="L46" s="33">
        <v>5000</v>
      </c>
      <c r="M46" s="33">
        <v>5000</v>
      </c>
      <c r="N46" s="33">
        <v>5000</v>
      </c>
      <c r="O46" s="33">
        <v>5000</v>
      </c>
      <c r="P46" s="9">
        <f t="shared" si="11"/>
        <v>60000</v>
      </c>
    </row>
    <row r="47" spans="2:16" ht="18" customHeight="1" x14ac:dyDescent="0.2">
      <c r="B47" s="15" t="s">
        <v>10</v>
      </c>
      <c r="C47" s="33"/>
      <c r="D47" s="33">
        <v>5000</v>
      </c>
      <c r="E47" s="33">
        <v>5000</v>
      </c>
      <c r="F47" s="33">
        <v>5000</v>
      </c>
      <c r="G47" s="33">
        <v>5000</v>
      </c>
      <c r="H47" s="33">
        <v>5000</v>
      </c>
      <c r="I47" s="33">
        <v>5000</v>
      </c>
      <c r="J47" s="33">
        <v>5000</v>
      </c>
      <c r="K47" s="33">
        <v>5000</v>
      </c>
      <c r="L47" s="33">
        <v>5000</v>
      </c>
      <c r="M47" s="33">
        <v>5000</v>
      </c>
      <c r="N47" s="33">
        <v>5000</v>
      </c>
      <c r="O47" s="33">
        <v>5000</v>
      </c>
      <c r="P47" s="9">
        <f t="shared" si="11"/>
        <v>60000</v>
      </c>
    </row>
    <row r="48" spans="2:16" ht="18" customHeight="1" x14ac:dyDescent="0.2">
      <c r="B48" s="14" t="s">
        <v>63</v>
      </c>
      <c r="C48" s="9"/>
      <c r="D48" s="33">
        <f t="shared" ref="D48:O48" si="17">61000+4166.67</f>
        <v>65166.67</v>
      </c>
      <c r="E48" s="33">
        <f t="shared" si="17"/>
        <v>65166.67</v>
      </c>
      <c r="F48" s="33">
        <f t="shared" si="17"/>
        <v>65166.67</v>
      </c>
      <c r="G48" s="33">
        <f t="shared" si="17"/>
        <v>65166.67</v>
      </c>
      <c r="H48" s="33">
        <f t="shared" si="17"/>
        <v>65166.67</v>
      </c>
      <c r="I48" s="33">
        <f t="shared" si="17"/>
        <v>65166.67</v>
      </c>
      <c r="J48" s="33">
        <f t="shared" si="17"/>
        <v>65166.67</v>
      </c>
      <c r="K48" s="33">
        <f t="shared" si="17"/>
        <v>65166.67</v>
      </c>
      <c r="L48" s="33">
        <f t="shared" si="17"/>
        <v>65166.67</v>
      </c>
      <c r="M48" s="33">
        <f t="shared" si="17"/>
        <v>65166.67</v>
      </c>
      <c r="N48" s="33">
        <f t="shared" si="17"/>
        <v>65166.67</v>
      </c>
      <c r="O48" s="33">
        <f t="shared" si="17"/>
        <v>65166.67</v>
      </c>
      <c r="P48" s="9">
        <f t="shared" si="11"/>
        <v>782000.04</v>
      </c>
    </row>
    <row r="49" spans="2:16" ht="18" customHeight="1" x14ac:dyDescent="0.2">
      <c r="B49" s="15" t="s">
        <v>11</v>
      </c>
      <c r="C49" s="33"/>
      <c r="D49" s="33">
        <f t="shared" ref="D49:O49" si="18">100000/8</f>
        <v>12500</v>
      </c>
      <c r="E49" s="33">
        <f t="shared" si="18"/>
        <v>12500</v>
      </c>
      <c r="F49" s="33">
        <f t="shared" si="18"/>
        <v>12500</v>
      </c>
      <c r="G49" s="33">
        <f t="shared" si="18"/>
        <v>12500</v>
      </c>
      <c r="H49" s="33">
        <f t="shared" si="18"/>
        <v>12500</v>
      </c>
      <c r="I49" s="33">
        <f t="shared" si="18"/>
        <v>12500</v>
      </c>
      <c r="J49" s="33">
        <f t="shared" si="18"/>
        <v>12500</v>
      </c>
      <c r="K49" s="33">
        <f t="shared" si="18"/>
        <v>12500</v>
      </c>
      <c r="L49" s="33">
        <f t="shared" si="18"/>
        <v>12500</v>
      </c>
      <c r="M49" s="33">
        <f t="shared" si="18"/>
        <v>12500</v>
      </c>
      <c r="N49" s="33">
        <f t="shared" si="18"/>
        <v>12500</v>
      </c>
      <c r="O49" s="33">
        <f t="shared" si="18"/>
        <v>12500</v>
      </c>
      <c r="P49" s="9">
        <f t="shared" si="11"/>
        <v>150000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1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1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1"/>
        <v>0</v>
      </c>
    </row>
    <row r="53" spans="2:16" ht="18" customHeight="1" x14ac:dyDescent="0.2">
      <c r="B53" s="14" t="s">
        <v>64</v>
      </c>
      <c r="C53" s="33"/>
      <c r="D53" s="33">
        <f t="shared" ref="D53:O53" si="19">500000/12</f>
        <v>41666.666666666664</v>
      </c>
      <c r="E53" s="33">
        <f t="shared" si="19"/>
        <v>41666.666666666664</v>
      </c>
      <c r="F53" s="33">
        <f t="shared" si="19"/>
        <v>41666.666666666664</v>
      </c>
      <c r="G53" s="33">
        <f t="shared" si="19"/>
        <v>41666.666666666664</v>
      </c>
      <c r="H53" s="33">
        <f t="shared" si="19"/>
        <v>41666.666666666664</v>
      </c>
      <c r="I53" s="33">
        <f t="shared" si="19"/>
        <v>41666.666666666664</v>
      </c>
      <c r="J53" s="33">
        <f t="shared" si="19"/>
        <v>41666.666666666664</v>
      </c>
      <c r="K53" s="33">
        <f t="shared" si="19"/>
        <v>41666.666666666664</v>
      </c>
      <c r="L53" s="33">
        <f t="shared" si="19"/>
        <v>41666.666666666664</v>
      </c>
      <c r="M53" s="33">
        <f t="shared" si="19"/>
        <v>41666.666666666664</v>
      </c>
      <c r="N53" s="33">
        <f t="shared" si="19"/>
        <v>41666.666666666664</v>
      </c>
      <c r="O53" s="33">
        <f t="shared" si="19"/>
        <v>41666.666666666664</v>
      </c>
      <c r="P53" s="9">
        <f t="shared" si="11"/>
        <v>500000.00000000006</v>
      </c>
    </row>
    <row r="54" spans="2:16" ht="18" customHeight="1" x14ac:dyDescent="0.2">
      <c r="B54" s="14" t="s">
        <v>72</v>
      </c>
      <c r="C54" s="9"/>
      <c r="D54" s="33">
        <v>16666.669999999998</v>
      </c>
      <c r="E54" s="33">
        <v>16666.669999999998</v>
      </c>
      <c r="F54" s="33">
        <v>16666.669999999998</v>
      </c>
      <c r="G54" s="33">
        <v>16666.669999999998</v>
      </c>
      <c r="H54" s="33">
        <v>16666.669999999998</v>
      </c>
      <c r="I54" s="33">
        <v>16666.669999999998</v>
      </c>
      <c r="J54" s="33">
        <v>16666.669999999998</v>
      </c>
      <c r="K54" s="33">
        <v>16666.669999999998</v>
      </c>
      <c r="L54" s="33">
        <v>16666.669999999998</v>
      </c>
      <c r="M54" s="33">
        <v>16666.669999999998</v>
      </c>
      <c r="N54" s="33">
        <v>16666.669999999998</v>
      </c>
      <c r="O54" s="33">
        <v>16666.669999999998</v>
      </c>
      <c r="P54" s="9">
        <f t="shared" si="11"/>
        <v>200000.03999999992</v>
      </c>
    </row>
    <row r="55" spans="2:16" ht="18" customHeight="1" x14ac:dyDescent="0.2">
      <c r="B55" s="14" t="s">
        <v>71</v>
      </c>
      <c r="C55" s="9"/>
      <c r="D55" s="33">
        <v>4166.67</v>
      </c>
      <c r="E55" s="33">
        <v>4166.67</v>
      </c>
      <c r="F55" s="33">
        <v>4166.67</v>
      </c>
      <c r="G55" s="33">
        <v>4166.67</v>
      </c>
      <c r="H55" s="33">
        <v>4166.67</v>
      </c>
      <c r="I55" s="33">
        <v>4166.67</v>
      </c>
      <c r="J55" s="33">
        <v>4166.67</v>
      </c>
      <c r="K55" s="33">
        <v>4166.67</v>
      </c>
      <c r="L55" s="33">
        <v>4166.67</v>
      </c>
      <c r="M55" s="33">
        <v>4166.67</v>
      </c>
      <c r="N55" s="33">
        <v>4166.67</v>
      </c>
      <c r="O55" s="33">
        <v>4166.67</v>
      </c>
      <c r="P55" s="9">
        <f t="shared" ref="P55" si="20">SUM(D55:O55)</f>
        <v>50000.039999999986</v>
      </c>
    </row>
    <row r="56" spans="2:16" ht="18" customHeight="1" x14ac:dyDescent="0.2">
      <c r="B56" s="14" t="s">
        <v>70</v>
      </c>
      <c r="C56" s="9"/>
      <c r="D56" s="9">
        <v>15000</v>
      </c>
      <c r="E56" s="9">
        <v>15000</v>
      </c>
      <c r="F56" s="9">
        <v>15000</v>
      </c>
      <c r="G56" s="9">
        <v>15000</v>
      </c>
      <c r="H56" s="9">
        <v>15000</v>
      </c>
      <c r="I56" s="9">
        <v>15000</v>
      </c>
      <c r="J56" s="9">
        <v>15000</v>
      </c>
      <c r="K56" s="9">
        <v>15000</v>
      </c>
      <c r="L56" s="9">
        <v>15000</v>
      </c>
      <c r="M56" s="9">
        <v>15000</v>
      </c>
      <c r="N56" s="9">
        <v>15000</v>
      </c>
      <c r="O56" s="9">
        <v>15000</v>
      </c>
      <c r="P56" s="9">
        <f t="shared" ref="P56:P58" si="21">SUM(D56:O56)</f>
        <v>180000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21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21"/>
        <v>0</v>
      </c>
    </row>
    <row r="59" spans="2:16" ht="18" customHeight="1" x14ac:dyDescent="0.2">
      <c r="B59" s="16" t="s">
        <v>14</v>
      </c>
      <c r="C59" s="17">
        <f t="shared" ref="C59:P59" si="22">SUM(C27:C58)</f>
        <v>0</v>
      </c>
      <c r="D59" s="17">
        <f t="shared" si="22"/>
        <v>21991110.186666679</v>
      </c>
      <c r="E59" s="17">
        <f t="shared" si="22"/>
        <v>21991110.186666679</v>
      </c>
      <c r="F59" s="17">
        <f t="shared" si="22"/>
        <v>21991110.186666679</v>
      </c>
      <c r="G59" s="17">
        <f t="shared" si="22"/>
        <v>21991110.186666679</v>
      </c>
      <c r="H59" s="17">
        <f t="shared" si="22"/>
        <v>21991110.186666679</v>
      </c>
      <c r="I59" s="17">
        <f t="shared" si="22"/>
        <v>21991110.186666679</v>
      </c>
      <c r="J59" s="17">
        <f t="shared" si="22"/>
        <v>21991110.186666679</v>
      </c>
      <c r="K59" s="17">
        <f t="shared" si="22"/>
        <v>21991110.186666679</v>
      </c>
      <c r="L59" s="17">
        <f t="shared" si="22"/>
        <v>21991110.186666679</v>
      </c>
      <c r="M59" s="17">
        <f t="shared" si="22"/>
        <v>21991110.186666679</v>
      </c>
      <c r="N59" s="17">
        <f t="shared" si="22"/>
        <v>21991110.186666679</v>
      </c>
      <c r="O59" s="17">
        <f t="shared" si="22"/>
        <v>21991110.186666679</v>
      </c>
      <c r="P59" s="17">
        <f t="shared" si="22"/>
        <v>263893322.23999995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f>P14*0.2</f>
        <v>80509498.600000009</v>
      </c>
      <c r="P60" s="9">
        <f t="shared" ref="P60:P64" si="23">SUM(D60:O60)</f>
        <v>80509498.600000009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23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23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23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7053985.8780842014</v>
      </c>
      <c r="P64" s="9">
        <f t="shared" si="23"/>
        <v>7053985.8780842014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24">SUM(D59:D64)</f>
        <v>21991110.186666679</v>
      </c>
      <c r="E65" s="17">
        <f t="shared" si="24"/>
        <v>21991110.186666679</v>
      </c>
      <c r="F65" s="17">
        <f t="shared" si="24"/>
        <v>21991110.186666679</v>
      </c>
      <c r="G65" s="17">
        <f t="shared" si="24"/>
        <v>21991110.186666679</v>
      </c>
      <c r="H65" s="17">
        <f t="shared" si="24"/>
        <v>21991110.186666679</v>
      </c>
      <c r="I65" s="17">
        <f t="shared" si="24"/>
        <v>21991110.186666679</v>
      </c>
      <c r="J65" s="17">
        <f t="shared" si="24"/>
        <v>21991110.186666679</v>
      </c>
      <c r="K65" s="17">
        <f t="shared" si="24"/>
        <v>21991110.186666679</v>
      </c>
      <c r="L65" s="17">
        <f t="shared" si="24"/>
        <v>21991110.186666679</v>
      </c>
      <c r="M65" s="17">
        <f t="shared" si="24"/>
        <v>21991110.186666679</v>
      </c>
      <c r="N65" s="17">
        <f t="shared" si="24"/>
        <v>21991110.186666679</v>
      </c>
      <c r="O65" s="17">
        <f t="shared" si="24"/>
        <v>109554594.66475089</v>
      </c>
      <c r="P65" s="17">
        <f t="shared" si="24"/>
        <v>351456806.71808416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25">(C24-C65)</f>
        <v>0</v>
      </c>
      <c r="D66" s="17">
        <f t="shared" si="25"/>
        <v>28391175.999149915</v>
      </c>
      <c r="E66" s="17">
        <f t="shared" si="25"/>
        <v>37939028.833440736</v>
      </c>
      <c r="F66" s="17">
        <f t="shared" si="25"/>
        <v>47494881.931279421</v>
      </c>
      <c r="G66" s="17">
        <f t="shared" si="25"/>
        <v>57059135.305843383</v>
      </c>
      <c r="H66" s="17">
        <f t="shared" si="25"/>
        <v>66632208.970968872</v>
      </c>
      <c r="I66" s="17">
        <f t="shared" si="25"/>
        <v>76214543.941183969</v>
      </c>
      <c r="J66" s="17">
        <f t="shared" si="25"/>
        <v>85806603.281743154</v>
      </c>
      <c r="K66" s="17">
        <f t="shared" si="25"/>
        <v>100608873.21116363</v>
      </c>
      <c r="L66" s="17">
        <f t="shared" si="25"/>
        <v>115421864.25888847</v>
      </c>
      <c r="M66" s="17">
        <f t="shared" si="25"/>
        <v>130246112.48083289</v>
      </c>
      <c r="N66" s="17">
        <f t="shared" si="25"/>
        <v>145082180.73570788</v>
      </c>
      <c r="O66" s="17">
        <f t="shared" si="25"/>
        <v>72367175.547075734</v>
      </c>
      <c r="P66" s="17">
        <f t="shared" si="25"/>
        <v>72367175.547075927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TK0zkAhTyytVbWWXlWOfpnwrxwTW6zzDvS4KccxyO6TRHoFpe68yvhaZD+yqziylTgthDe6W/gXFHOaD4JlR9Q==" saltValue="+oWXAWrGAkbZ8i9ObxeuiQ==" spinCount="100000" sheet="1" objects="1" scenarios="1"/>
  <pageMargins left="0" right="0" top="0.5" bottom="0.25" header="0" footer="0"/>
  <pageSetup scale="45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S74"/>
  <sheetViews>
    <sheetView showGridLines="0" zoomScale="90" zoomScaleNormal="90" workbookViewId="0">
      <pane ySplit="4" topLeftCell="A5" activePane="bottomLeft" state="frozen"/>
      <selection pane="bottomLeft" activeCell="O60" sqref="O60"/>
    </sheetView>
  </sheetViews>
  <sheetFormatPr defaultRowHeight="11.25" x14ac:dyDescent="0.2"/>
  <cols>
    <col min="1" max="1" width="1.83203125" style="2" customWidth="1"/>
    <col min="2" max="2" width="30.1640625" style="1" customWidth="1"/>
    <col min="3" max="16" width="16.83203125" style="2" customWidth="1"/>
    <col min="17" max="17" width="1.83203125" style="2" customWidth="1"/>
    <col min="18" max="18" width="14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44927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44927</v>
      </c>
      <c r="E4" s="30">
        <f>DATE(YEAR(D4),MONTH(D4)+1,1)</f>
        <v>44958</v>
      </c>
      <c r="F4" s="30">
        <f t="shared" ref="F4:O4" si="0">DATE(YEAR(E4),MONTH(E4)+1,1)</f>
        <v>44986</v>
      </c>
      <c r="G4" s="30">
        <f t="shared" si="0"/>
        <v>45017</v>
      </c>
      <c r="H4" s="30">
        <f t="shared" si="0"/>
        <v>45047</v>
      </c>
      <c r="I4" s="30">
        <f t="shared" si="0"/>
        <v>45078</v>
      </c>
      <c r="J4" s="30">
        <f t="shared" si="0"/>
        <v>45108</v>
      </c>
      <c r="K4" s="30">
        <f t="shared" si="0"/>
        <v>45139</v>
      </c>
      <c r="L4" s="30">
        <f t="shared" si="0"/>
        <v>45170</v>
      </c>
      <c r="M4" s="30">
        <f t="shared" si="0"/>
        <v>45200</v>
      </c>
      <c r="N4" s="30">
        <f t="shared" si="0"/>
        <v>45231</v>
      </c>
      <c r="O4" s="30">
        <f t="shared" si="0"/>
        <v>45261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'2022'!P66</f>
        <v>72367175.547075927</v>
      </c>
      <c r="E5" s="9">
        <f t="shared" ref="E5:O5" si="1">D66</f>
        <v>82147670.393008545</v>
      </c>
      <c r="F5" s="9">
        <f t="shared" si="1"/>
        <v>91941848.404562399</v>
      </c>
      <c r="G5" s="9">
        <f t="shared" si="1"/>
        <v>101750393.74001856</v>
      </c>
      <c r="H5" s="9">
        <f t="shared" si="1"/>
        <v>111574024.76557215</v>
      </c>
      <c r="I5" s="9">
        <f t="shared" si="1"/>
        <v>121413495.76572801</v>
      </c>
      <c r="J5" s="9">
        <f t="shared" si="1"/>
        <v>131269598.73921625</v>
      </c>
      <c r="K5" s="9">
        <f t="shared" si="1"/>
        <v>141143165.28470349</v>
      </c>
      <c r="L5" s="9">
        <f t="shared" si="1"/>
        <v>151035068.58078969</v>
      </c>
      <c r="M5" s="9">
        <f t="shared" si="1"/>
        <v>160946225.4650048</v>
      </c>
      <c r="N5" s="9">
        <f t="shared" si="1"/>
        <v>173677598.61675531</v>
      </c>
      <c r="O5" s="9">
        <f t="shared" si="1"/>
        <v>186430198.84941792</v>
      </c>
      <c r="P5" s="9">
        <f>D5</f>
        <v>72367175.547075927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125515831/4</f>
        <v>31378957.75</v>
      </c>
      <c r="E9" s="9">
        <f t="shared" si="3"/>
        <v>31378957.75</v>
      </c>
      <c r="F9" s="9">
        <f t="shared" si="3"/>
        <v>31378957.75</v>
      </c>
      <c r="G9" s="9">
        <f t="shared" si="3"/>
        <v>31378957.75</v>
      </c>
      <c r="H9" s="9">
        <f t="shared" si="3"/>
        <v>31378957.75</v>
      </c>
      <c r="I9" s="9">
        <f t="shared" si="3"/>
        <v>31378957.75</v>
      </c>
      <c r="J9" s="9">
        <f t="shared" si="3"/>
        <v>31378957.75</v>
      </c>
      <c r="K9" s="9">
        <f t="shared" si="3"/>
        <v>31378957.75</v>
      </c>
      <c r="L9" s="9">
        <f t="shared" si="3"/>
        <v>31378957.75</v>
      </c>
      <c r="M9" s="9">
        <f t="shared" si="3"/>
        <v>31378957.75</v>
      </c>
      <c r="N9" s="9">
        <f t="shared" si="3"/>
        <v>31378957.75</v>
      </c>
      <c r="O9" s="9">
        <f t="shared" si="3"/>
        <v>31378957.75</v>
      </c>
      <c r="P9" s="9">
        <f t="shared" si="2"/>
        <v>376547493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58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33778957.75</v>
      </c>
      <c r="E14" s="9">
        <f t="shared" si="5"/>
        <v>33778957.75</v>
      </c>
      <c r="F14" s="9">
        <f t="shared" si="5"/>
        <v>33778957.75</v>
      </c>
      <c r="G14" s="9">
        <f t="shared" si="5"/>
        <v>33778957.75</v>
      </c>
      <c r="H14" s="9">
        <f t="shared" si="5"/>
        <v>33778957.75</v>
      </c>
      <c r="I14" s="9">
        <f t="shared" si="5"/>
        <v>33778957.75</v>
      </c>
      <c r="J14" s="9">
        <f t="shared" si="5"/>
        <v>33778957.75</v>
      </c>
      <c r="K14" s="9">
        <f t="shared" si="5"/>
        <v>33778957.75</v>
      </c>
      <c r="L14" s="9">
        <f t="shared" si="5"/>
        <v>33778957.75</v>
      </c>
      <c r="M14" s="9">
        <f t="shared" si="5"/>
        <v>36578957.75</v>
      </c>
      <c r="N14" s="9">
        <f t="shared" si="5"/>
        <v>36578957.75</v>
      </c>
      <c r="O14" s="9">
        <f t="shared" si="5"/>
        <v>36578957.75</v>
      </c>
      <c r="P14" s="9">
        <f t="shared" si="2"/>
        <v>413747493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f t="shared" si="2"/>
        <v>0</v>
      </c>
    </row>
    <row r="17" spans="2:16" ht="18" customHeight="1" x14ac:dyDescent="0.2">
      <c r="B17" s="14" t="s">
        <v>47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f t="shared" si="2"/>
        <v>0</v>
      </c>
    </row>
    <row r="18" spans="2:16" ht="18" customHeight="1" x14ac:dyDescent="0.2">
      <c r="B18" s="14" t="s">
        <v>43</v>
      </c>
      <c r="C18" s="9"/>
      <c r="D18" s="9">
        <f>'2022'!O18+('2022'!O18*0.05)</f>
        <v>273663.31242467038</v>
      </c>
      <c r="E18" s="9">
        <f t="shared" ref="E18:O18" si="6">D18+(D18*0.05)</f>
        <v>287346.4780459039</v>
      </c>
      <c r="F18" s="9">
        <f t="shared" si="6"/>
        <v>301713.80194819911</v>
      </c>
      <c r="G18" s="9">
        <f t="shared" si="6"/>
        <v>316799.49204560905</v>
      </c>
      <c r="H18" s="9">
        <f t="shared" si="6"/>
        <v>332639.46664788952</v>
      </c>
      <c r="I18" s="9">
        <f t="shared" si="6"/>
        <v>349271.43998028402</v>
      </c>
      <c r="J18" s="9">
        <f t="shared" si="6"/>
        <v>366735.0119792982</v>
      </c>
      <c r="K18" s="9">
        <f t="shared" si="6"/>
        <v>385071.76257826312</v>
      </c>
      <c r="L18" s="9">
        <f t="shared" si="6"/>
        <v>404325.35070717626</v>
      </c>
      <c r="M18" s="9">
        <f t="shared" si="6"/>
        <v>424541.61824253504</v>
      </c>
      <c r="N18" s="9">
        <f t="shared" si="6"/>
        <v>445768.69915466179</v>
      </c>
      <c r="O18" s="9">
        <f t="shared" si="6"/>
        <v>468057.13411239488</v>
      </c>
      <c r="P18" s="9">
        <f t="shared" si="2"/>
        <v>4355933.5678668842</v>
      </c>
    </row>
    <row r="19" spans="2:16" ht="18" customHeight="1" x14ac:dyDescent="0.2">
      <c r="B19" s="14" t="s">
        <v>44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f t="shared" si="2"/>
        <v>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7">SUM(D14:D22)</f>
        <v>34052621.062424667</v>
      </c>
      <c r="E23" s="17">
        <f t="shared" si="7"/>
        <v>34066304.228045903</v>
      </c>
      <c r="F23" s="17">
        <f t="shared" si="7"/>
        <v>34080671.551948197</v>
      </c>
      <c r="G23" s="17">
        <f t="shared" si="7"/>
        <v>34095757.242045611</v>
      </c>
      <c r="H23" s="17">
        <f t="shared" si="7"/>
        <v>34111597.216647893</v>
      </c>
      <c r="I23" s="17">
        <f t="shared" si="7"/>
        <v>34128229.189980283</v>
      </c>
      <c r="J23" s="17">
        <f t="shared" si="7"/>
        <v>34145692.761979297</v>
      </c>
      <c r="K23" s="17">
        <f t="shared" si="7"/>
        <v>34164029.512578264</v>
      </c>
      <c r="L23" s="17">
        <f t="shared" si="7"/>
        <v>34183283.100707173</v>
      </c>
      <c r="M23" s="17">
        <f t="shared" si="7"/>
        <v>37003499.368242532</v>
      </c>
      <c r="N23" s="17">
        <f t="shared" si="7"/>
        <v>37024726.44915466</v>
      </c>
      <c r="O23" s="17">
        <f t="shared" si="7"/>
        <v>37047014.884112395</v>
      </c>
      <c r="P23" s="17">
        <f t="shared" si="7"/>
        <v>418103426.56786686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8">(D5+D23)</f>
        <v>106419796.60950059</v>
      </c>
      <c r="E24" s="17">
        <f t="shared" si="8"/>
        <v>116213974.62105444</v>
      </c>
      <c r="F24" s="17">
        <f t="shared" si="8"/>
        <v>126022519.9565106</v>
      </c>
      <c r="G24" s="17">
        <f t="shared" si="8"/>
        <v>135846150.98206419</v>
      </c>
      <c r="H24" s="17">
        <f t="shared" si="8"/>
        <v>145685621.98222005</v>
      </c>
      <c r="I24" s="17">
        <f t="shared" si="8"/>
        <v>155541724.9557083</v>
      </c>
      <c r="J24" s="17">
        <f t="shared" si="8"/>
        <v>165415291.50119555</v>
      </c>
      <c r="K24" s="17">
        <f t="shared" si="8"/>
        <v>175307194.79728174</v>
      </c>
      <c r="L24" s="17">
        <f t="shared" si="8"/>
        <v>185218351.68149686</v>
      </c>
      <c r="M24" s="17">
        <f t="shared" si="8"/>
        <v>197949724.83324733</v>
      </c>
      <c r="N24" s="17">
        <f t="shared" si="8"/>
        <v>210702325.06590998</v>
      </c>
      <c r="O24" s="17">
        <f t="shared" si="8"/>
        <v>223477213.73353031</v>
      </c>
      <c r="P24" s="17">
        <f t="shared" si="8"/>
        <v>490470602.11494279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9">153720990/12</f>
        <v>12810082.5</v>
      </c>
      <c r="E28" s="9">
        <f t="shared" si="9"/>
        <v>12810082.5</v>
      </c>
      <c r="F28" s="9">
        <f t="shared" si="9"/>
        <v>12810082.5</v>
      </c>
      <c r="G28" s="9">
        <f t="shared" si="9"/>
        <v>12810082.5</v>
      </c>
      <c r="H28" s="9">
        <f t="shared" si="9"/>
        <v>12810082.5</v>
      </c>
      <c r="I28" s="9">
        <f t="shared" si="9"/>
        <v>12810082.5</v>
      </c>
      <c r="J28" s="9">
        <f t="shared" si="9"/>
        <v>12810082.5</v>
      </c>
      <c r="K28" s="9">
        <f t="shared" si="9"/>
        <v>12810082.5</v>
      </c>
      <c r="L28" s="9">
        <f t="shared" si="9"/>
        <v>12810082.5</v>
      </c>
      <c r="M28" s="9">
        <f t="shared" si="9"/>
        <v>12810082.5</v>
      </c>
      <c r="N28" s="9">
        <f t="shared" si="9"/>
        <v>12810082.5</v>
      </c>
      <c r="O28" s="9">
        <f t="shared" si="9"/>
        <v>12810082.5</v>
      </c>
      <c r="P28" s="9">
        <f>SUM(D28:O28)</f>
        <v>153720990</v>
      </c>
    </row>
    <row r="29" spans="2:16" ht="18" customHeight="1" x14ac:dyDescent="0.2">
      <c r="B29" s="14" t="s">
        <v>50</v>
      </c>
      <c r="C29" s="9"/>
      <c r="D29" s="9">
        <f t="shared" ref="D29:O29" si="10">100000000/12</f>
        <v>8333333.333333333</v>
      </c>
      <c r="E29" s="9">
        <f t="shared" si="10"/>
        <v>8333333.333333333</v>
      </c>
      <c r="F29" s="9">
        <f t="shared" si="10"/>
        <v>8333333.333333333</v>
      </c>
      <c r="G29" s="9">
        <f t="shared" si="10"/>
        <v>8333333.333333333</v>
      </c>
      <c r="H29" s="9">
        <f t="shared" si="10"/>
        <v>8333333.333333333</v>
      </c>
      <c r="I29" s="9">
        <f t="shared" si="10"/>
        <v>8333333.333333333</v>
      </c>
      <c r="J29" s="9">
        <f t="shared" si="10"/>
        <v>8333333.333333333</v>
      </c>
      <c r="K29" s="9">
        <f t="shared" si="10"/>
        <v>8333333.333333333</v>
      </c>
      <c r="L29" s="9">
        <f t="shared" si="10"/>
        <v>8333333.333333333</v>
      </c>
      <c r="M29" s="9">
        <f t="shared" si="10"/>
        <v>8333333.333333333</v>
      </c>
      <c r="N29" s="9">
        <f t="shared" si="10"/>
        <v>8333333.333333333</v>
      </c>
      <c r="O29" s="9">
        <f t="shared" si="10"/>
        <v>8333333.333333333</v>
      </c>
      <c r="P29" s="9">
        <f>SUM(D29:O29)</f>
        <v>99999999.999999985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5" si="11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2000000/12</f>
        <v>166666.66666666666</v>
      </c>
      <c r="E33" s="33">
        <f t="shared" ref="E33:O33" si="12">2000000/12</f>
        <v>166666.66666666666</v>
      </c>
      <c r="F33" s="33">
        <f t="shared" si="12"/>
        <v>166666.66666666666</v>
      </c>
      <c r="G33" s="33">
        <f t="shared" si="12"/>
        <v>166666.66666666666</v>
      </c>
      <c r="H33" s="33">
        <f t="shared" si="12"/>
        <v>166666.66666666666</v>
      </c>
      <c r="I33" s="33">
        <f t="shared" si="12"/>
        <v>166666.66666666666</v>
      </c>
      <c r="J33" s="33">
        <f t="shared" si="12"/>
        <v>166666.66666666666</v>
      </c>
      <c r="K33" s="33">
        <f t="shared" si="12"/>
        <v>166666.66666666666</v>
      </c>
      <c r="L33" s="33">
        <f t="shared" si="12"/>
        <v>166666.66666666666</v>
      </c>
      <c r="M33" s="33">
        <f t="shared" si="12"/>
        <v>166666.66666666666</v>
      </c>
      <c r="N33" s="33">
        <f t="shared" si="12"/>
        <v>166666.66666666666</v>
      </c>
      <c r="O33" s="33">
        <f t="shared" si="12"/>
        <v>166666.66666666666</v>
      </c>
      <c r="P33" s="9">
        <f t="shared" si="11"/>
        <v>2000000.0000000002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1"/>
        <v>0</v>
      </c>
    </row>
    <row r="35" spans="2:16" ht="18" customHeight="1" x14ac:dyDescent="0.2">
      <c r="B35" s="14" t="s">
        <v>66</v>
      </c>
      <c r="C35" s="9"/>
      <c r="D35" s="33">
        <v>4166.67</v>
      </c>
      <c r="E35" s="33">
        <v>4166.67</v>
      </c>
      <c r="F35" s="33">
        <v>4166.67</v>
      </c>
      <c r="G35" s="33">
        <v>4166.67</v>
      </c>
      <c r="H35" s="33">
        <v>4166.67</v>
      </c>
      <c r="I35" s="33">
        <v>4166.67</v>
      </c>
      <c r="J35" s="33">
        <v>4166.67</v>
      </c>
      <c r="K35" s="33">
        <v>4166.67</v>
      </c>
      <c r="L35" s="33">
        <v>4166.67</v>
      </c>
      <c r="M35" s="33">
        <v>4166.67</v>
      </c>
      <c r="N35" s="33">
        <v>4166.67</v>
      </c>
      <c r="O35" s="33">
        <v>4166.67</v>
      </c>
      <c r="P35" s="9">
        <f t="shared" si="11"/>
        <v>50000.039999999986</v>
      </c>
    </row>
    <row r="36" spans="2:16" ht="18" customHeight="1" x14ac:dyDescent="0.2">
      <c r="B36" s="14" t="s">
        <v>67</v>
      </c>
      <c r="C36" s="9"/>
      <c r="D36" s="33">
        <v>4166.67</v>
      </c>
      <c r="E36" s="33">
        <v>4166.67</v>
      </c>
      <c r="F36" s="33">
        <v>4166.67</v>
      </c>
      <c r="G36" s="33">
        <v>4166.67</v>
      </c>
      <c r="H36" s="33">
        <v>4166.67</v>
      </c>
      <c r="I36" s="33">
        <v>4166.67</v>
      </c>
      <c r="J36" s="33">
        <v>4166.67</v>
      </c>
      <c r="K36" s="33">
        <v>4166.67</v>
      </c>
      <c r="L36" s="33">
        <v>4166.67</v>
      </c>
      <c r="M36" s="33">
        <v>4166.67</v>
      </c>
      <c r="N36" s="33">
        <v>4166.67</v>
      </c>
      <c r="O36" s="33">
        <v>4166.67</v>
      </c>
      <c r="P36" s="9">
        <f t="shared" si="11"/>
        <v>50000.039999999986</v>
      </c>
    </row>
    <row r="37" spans="2:16" ht="18" customHeight="1" x14ac:dyDescent="0.2">
      <c r="B37" s="15" t="s">
        <v>28</v>
      </c>
      <c r="C37" s="33"/>
      <c r="D37" s="33">
        <f t="shared" ref="D37:O37" si="13">4468300/12</f>
        <v>372358.33333333331</v>
      </c>
      <c r="E37" s="33">
        <f t="shared" si="13"/>
        <v>372358.33333333331</v>
      </c>
      <c r="F37" s="33">
        <f t="shared" si="13"/>
        <v>372358.33333333331</v>
      </c>
      <c r="G37" s="33">
        <f t="shared" si="13"/>
        <v>372358.33333333331</v>
      </c>
      <c r="H37" s="33">
        <f t="shared" si="13"/>
        <v>372358.33333333331</v>
      </c>
      <c r="I37" s="33">
        <f t="shared" si="13"/>
        <v>372358.33333333331</v>
      </c>
      <c r="J37" s="33">
        <f t="shared" si="13"/>
        <v>372358.33333333331</v>
      </c>
      <c r="K37" s="33">
        <f t="shared" si="13"/>
        <v>372358.33333333331</v>
      </c>
      <c r="L37" s="33">
        <f t="shared" si="13"/>
        <v>372358.33333333331</v>
      </c>
      <c r="M37" s="33">
        <f t="shared" si="13"/>
        <v>372358.33333333331</v>
      </c>
      <c r="N37" s="33">
        <f t="shared" si="13"/>
        <v>372358.33333333331</v>
      </c>
      <c r="O37" s="33">
        <f t="shared" si="13"/>
        <v>372358.33333333331</v>
      </c>
      <c r="P37" s="9">
        <f t="shared" si="11"/>
        <v>4468300.0000000009</v>
      </c>
    </row>
    <row r="38" spans="2:16" ht="18" customHeight="1" x14ac:dyDescent="0.2">
      <c r="B38" s="14" t="s">
        <v>29</v>
      </c>
      <c r="C38" s="9"/>
      <c r="D38" s="9">
        <f t="shared" ref="D38:O38" si="14">637031.96/12</f>
        <v>53085.996666666666</v>
      </c>
      <c r="E38" s="9">
        <f t="shared" si="14"/>
        <v>53085.996666666666</v>
      </c>
      <c r="F38" s="9">
        <f t="shared" si="14"/>
        <v>53085.996666666666</v>
      </c>
      <c r="G38" s="9">
        <f t="shared" si="14"/>
        <v>53085.996666666666</v>
      </c>
      <c r="H38" s="9">
        <f t="shared" si="14"/>
        <v>53085.996666666666</v>
      </c>
      <c r="I38" s="9">
        <f t="shared" si="14"/>
        <v>53085.996666666666</v>
      </c>
      <c r="J38" s="9">
        <f t="shared" si="14"/>
        <v>53085.996666666666</v>
      </c>
      <c r="K38" s="9">
        <f t="shared" si="14"/>
        <v>53085.996666666666</v>
      </c>
      <c r="L38" s="9">
        <f t="shared" si="14"/>
        <v>53085.996666666666</v>
      </c>
      <c r="M38" s="9">
        <f t="shared" si="14"/>
        <v>53085.996666666666</v>
      </c>
      <c r="N38" s="9">
        <f t="shared" si="14"/>
        <v>53085.996666666666</v>
      </c>
      <c r="O38" s="9">
        <f t="shared" si="14"/>
        <v>53085.996666666666</v>
      </c>
      <c r="P38" s="9">
        <f t="shared" si="11"/>
        <v>637031.96</v>
      </c>
    </row>
    <row r="39" spans="2:16" ht="18" customHeight="1" x14ac:dyDescent="0.2">
      <c r="B39" s="15" t="s">
        <v>5</v>
      </c>
      <c r="C39" s="33"/>
      <c r="D39" s="33">
        <v>1250</v>
      </c>
      <c r="E39" s="33">
        <v>1250</v>
      </c>
      <c r="F39" s="33">
        <v>1250</v>
      </c>
      <c r="G39" s="33">
        <v>1250</v>
      </c>
      <c r="H39" s="33">
        <v>1250</v>
      </c>
      <c r="I39" s="33">
        <v>1250</v>
      </c>
      <c r="J39" s="33">
        <v>1250</v>
      </c>
      <c r="K39" s="33">
        <v>1250</v>
      </c>
      <c r="L39" s="33">
        <v>1250</v>
      </c>
      <c r="M39" s="33">
        <v>1250</v>
      </c>
      <c r="N39" s="33">
        <v>1250</v>
      </c>
      <c r="O39" s="33">
        <v>1250</v>
      </c>
      <c r="P39" s="9">
        <f t="shared" si="11"/>
        <v>15000</v>
      </c>
    </row>
    <row r="40" spans="2:16" ht="18" customHeight="1" x14ac:dyDescent="0.2">
      <c r="B40" s="14" t="s">
        <v>6</v>
      </c>
      <c r="C40" s="9"/>
      <c r="D40" s="33">
        <f t="shared" ref="D40:O40" si="15">200000/12</f>
        <v>16666.666666666668</v>
      </c>
      <c r="E40" s="33">
        <f t="shared" si="15"/>
        <v>16666.666666666668</v>
      </c>
      <c r="F40" s="33">
        <f t="shared" si="15"/>
        <v>16666.666666666668</v>
      </c>
      <c r="G40" s="33">
        <f t="shared" si="15"/>
        <v>16666.666666666668</v>
      </c>
      <c r="H40" s="33">
        <f t="shared" si="15"/>
        <v>16666.666666666668</v>
      </c>
      <c r="I40" s="33">
        <f t="shared" si="15"/>
        <v>16666.666666666668</v>
      </c>
      <c r="J40" s="33">
        <f t="shared" si="15"/>
        <v>16666.666666666668</v>
      </c>
      <c r="K40" s="33">
        <f t="shared" si="15"/>
        <v>16666.666666666668</v>
      </c>
      <c r="L40" s="33">
        <f t="shared" si="15"/>
        <v>16666.666666666668</v>
      </c>
      <c r="M40" s="33">
        <f t="shared" si="15"/>
        <v>16666.666666666668</v>
      </c>
      <c r="N40" s="33">
        <f t="shared" si="15"/>
        <v>16666.666666666668</v>
      </c>
      <c r="O40" s="33">
        <f t="shared" si="15"/>
        <v>16666.666666666668</v>
      </c>
      <c r="P40" s="9">
        <f t="shared" si="11"/>
        <v>199999.99999999997</v>
      </c>
    </row>
    <row r="41" spans="2:16" ht="18" customHeight="1" x14ac:dyDescent="0.2">
      <c r="B41" s="15" t="s">
        <v>7</v>
      </c>
      <c r="C41" s="33"/>
      <c r="D41" s="33">
        <v>4166.67</v>
      </c>
      <c r="E41" s="33">
        <v>4166.67</v>
      </c>
      <c r="F41" s="33">
        <v>4166.67</v>
      </c>
      <c r="G41" s="33">
        <v>4166.67</v>
      </c>
      <c r="H41" s="33">
        <v>4166.67</v>
      </c>
      <c r="I41" s="33">
        <v>4166.67</v>
      </c>
      <c r="J41" s="33">
        <v>4166.67</v>
      </c>
      <c r="K41" s="33">
        <v>4166.67</v>
      </c>
      <c r="L41" s="33">
        <v>4166.67</v>
      </c>
      <c r="M41" s="33">
        <v>4166.67</v>
      </c>
      <c r="N41" s="33">
        <v>4166.67</v>
      </c>
      <c r="O41" s="33">
        <v>4166.67</v>
      </c>
      <c r="P41" s="9">
        <f t="shared" si="11"/>
        <v>50000.039999999986</v>
      </c>
    </row>
    <row r="42" spans="2:16" ht="18" customHeight="1" x14ac:dyDescent="0.2">
      <c r="B42" s="14" t="s">
        <v>61</v>
      </c>
      <c r="C42" s="33"/>
      <c r="D42" s="33">
        <v>41666.67</v>
      </c>
      <c r="E42" s="33">
        <v>41666.67</v>
      </c>
      <c r="F42" s="33">
        <v>41666.67</v>
      </c>
      <c r="G42" s="33">
        <v>41666.67</v>
      </c>
      <c r="H42" s="33">
        <v>41666.67</v>
      </c>
      <c r="I42" s="33">
        <v>41666.67</v>
      </c>
      <c r="J42" s="33">
        <v>41666.67</v>
      </c>
      <c r="K42" s="33">
        <v>41666.67</v>
      </c>
      <c r="L42" s="33">
        <v>41666.67</v>
      </c>
      <c r="M42" s="33">
        <v>41666.67</v>
      </c>
      <c r="N42" s="33">
        <v>41666.67</v>
      </c>
      <c r="O42" s="33">
        <v>41666.67</v>
      </c>
      <c r="P42" s="9">
        <f t="shared" si="11"/>
        <v>500000.03999999986</v>
      </c>
    </row>
    <row r="43" spans="2:16" ht="18" customHeight="1" x14ac:dyDescent="0.2">
      <c r="B43" s="15" t="s">
        <v>8</v>
      </c>
      <c r="C43" s="9"/>
      <c r="D43" s="33">
        <v>10000</v>
      </c>
      <c r="E43" s="33">
        <v>10000</v>
      </c>
      <c r="F43" s="33">
        <v>10000</v>
      </c>
      <c r="G43" s="33">
        <v>10000</v>
      </c>
      <c r="H43" s="33">
        <v>10000</v>
      </c>
      <c r="I43" s="33">
        <v>10000</v>
      </c>
      <c r="J43" s="33">
        <v>10000</v>
      </c>
      <c r="K43" s="33">
        <v>10000</v>
      </c>
      <c r="L43" s="33">
        <v>10000</v>
      </c>
      <c r="M43" s="33">
        <v>10000</v>
      </c>
      <c r="N43" s="33">
        <v>10000</v>
      </c>
      <c r="O43" s="33">
        <v>10000</v>
      </c>
      <c r="P43" s="9">
        <f t="shared" si="11"/>
        <v>120000</v>
      </c>
    </row>
    <row r="44" spans="2:16" ht="18" customHeight="1" x14ac:dyDescent="0.2">
      <c r="B44" s="14" t="s">
        <v>9</v>
      </c>
      <c r="C44" s="33"/>
      <c r="D44" s="33">
        <f t="shared" ref="D44:O44" si="16">100000/12</f>
        <v>8333.3333333333339</v>
      </c>
      <c r="E44" s="33">
        <f t="shared" si="16"/>
        <v>8333.3333333333339</v>
      </c>
      <c r="F44" s="33">
        <f t="shared" si="16"/>
        <v>8333.3333333333339</v>
      </c>
      <c r="G44" s="33">
        <f t="shared" si="16"/>
        <v>8333.3333333333339</v>
      </c>
      <c r="H44" s="33">
        <f t="shared" si="16"/>
        <v>8333.3333333333339</v>
      </c>
      <c r="I44" s="33">
        <f t="shared" si="16"/>
        <v>8333.3333333333339</v>
      </c>
      <c r="J44" s="33">
        <f t="shared" si="16"/>
        <v>8333.3333333333339</v>
      </c>
      <c r="K44" s="33">
        <f t="shared" si="16"/>
        <v>8333.3333333333339</v>
      </c>
      <c r="L44" s="33">
        <f t="shared" si="16"/>
        <v>8333.3333333333339</v>
      </c>
      <c r="M44" s="33">
        <f t="shared" si="16"/>
        <v>8333.3333333333339</v>
      </c>
      <c r="N44" s="33">
        <f t="shared" si="16"/>
        <v>8333.3333333333339</v>
      </c>
      <c r="O44" s="33">
        <f t="shared" si="16"/>
        <v>8333.3333333333339</v>
      </c>
      <c r="P44" s="9">
        <f t="shared" si="11"/>
        <v>99999.999999999985</v>
      </c>
    </row>
    <row r="45" spans="2:16" ht="18" customHeight="1" x14ac:dyDescent="0.2">
      <c r="B45" s="14" t="s">
        <v>48</v>
      </c>
      <c r="C45" s="9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9">
        <f t="shared" si="11"/>
        <v>0</v>
      </c>
    </row>
    <row r="46" spans="2:16" ht="18" customHeight="1" x14ac:dyDescent="0.2">
      <c r="B46" s="14" t="s">
        <v>62</v>
      </c>
      <c r="C46" s="9"/>
      <c r="D46" s="33">
        <v>5000</v>
      </c>
      <c r="E46" s="33">
        <v>5000</v>
      </c>
      <c r="F46" s="33">
        <v>5000</v>
      </c>
      <c r="G46" s="33">
        <v>5000</v>
      </c>
      <c r="H46" s="33">
        <v>5000</v>
      </c>
      <c r="I46" s="33">
        <v>5000</v>
      </c>
      <c r="J46" s="33">
        <v>5000</v>
      </c>
      <c r="K46" s="33">
        <v>5000</v>
      </c>
      <c r="L46" s="33">
        <v>5000</v>
      </c>
      <c r="M46" s="33">
        <v>5000</v>
      </c>
      <c r="N46" s="33">
        <v>5000</v>
      </c>
      <c r="O46" s="33">
        <v>5000</v>
      </c>
      <c r="P46" s="9">
        <f t="shared" si="11"/>
        <v>60000</v>
      </c>
    </row>
    <row r="47" spans="2:16" ht="18" customHeight="1" x14ac:dyDescent="0.2">
      <c r="B47" s="15" t="s">
        <v>10</v>
      </c>
      <c r="C47" s="33"/>
      <c r="D47" s="33">
        <v>5000</v>
      </c>
      <c r="E47" s="33">
        <v>5000</v>
      </c>
      <c r="F47" s="33">
        <v>5000</v>
      </c>
      <c r="G47" s="33">
        <v>5000</v>
      </c>
      <c r="H47" s="33">
        <v>5000</v>
      </c>
      <c r="I47" s="33">
        <v>5000</v>
      </c>
      <c r="J47" s="33">
        <v>5000</v>
      </c>
      <c r="K47" s="33">
        <v>5000</v>
      </c>
      <c r="L47" s="33">
        <v>5000</v>
      </c>
      <c r="M47" s="33">
        <v>5000</v>
      </c>
      <c r="N47" s="33">
        <v>5000</v>
      </c>
      <c r="O47" s="33">
        <v>5000</v>
      </c>
      <c r="P47" s="9">
        <f t="shared" si="11"/>
        <v>60000</v>
      </c>
    </row>
    <row r="48" spans="2:16" ht="18" customHeight="1" x14ac:dyDescent="0.2">
      <c r="B48" s="14" t="s">
        <v>63</v>
      </c>
      <c r="C48" s="9"/>
      <c r="D48" s="33">
        <f t="shared" ref="D48:O48" si="17">61000+4166.67</f>
        <v>65166.67</v>
      </c>
      <c r="E48" s="33">
        <f t="shared" si="17"/>
        <v>65166.67</v>
      </c>
      <c r="F48" s="33">
        <f t="shared" si="17"/>
        <v>65166.67</v>
      </c>
      <c r="G48" s="33">
        <f t="shared" si="17"/>
        <v>65166.67</v>
      </c>
      <c r="H48" s="33">
        <f t="shared" si="17"/>
        <v>65166.67</v>
      </c>
      <c r="I48" s="33">
        <f t="shared" si="17"/>
        <v>65166.67</v>
      </c>
      <c r="J48" s="33">
        <f t="shared" si="17"/>
        <v>65166.67</v>
      </c>
      <c r="K48" s="33">
        <f t="shared" si="17"/>
        <v>65166.67</v>
      </c>
      <c r="L48" s="33">
        <f t="shared" si="17"/>
        <v>65166.67</v>
      </c>
      <c r="M48" s="33">
        <f t="shared" si="17"/>
        <v>65166.67</v>
      </c>
      <c r="N48" s="33">
        <f t="shared" si="17"/>
        <v>65166.67</v>
      </c>
      <c r="O48" s="33">
        <f t="shared" si="17"/>
        <v>65166.67</v>
      </c>
      <c r="P48" s="9">
        <f t="shared" si="11"/>
        <v>782000.04</v>
      </c>
    </row>
    <row r="49" spans="2:16" ht="18" customHeight="1" x14ac:dyDescent="0.2">
      <c r="B49" s="15" t="s">
        <v>11</v>
      </c>
      <c r="C49" s="33"/>
      <c r="D49" s="33">
        <f>((('2022'!P23-'2022'!P65)*0.21)/12)+((('2022'!P23-'2022'!P65)*0.05)/12)</f>
        <v>1159518.3834779959</v>
      </c>
      <c r="E49" s="33">
        <f>((('2022'!P23-'2022'!P65)*0.21)/12)+((('2022'!P23-'2022'!P65)*0.05)/12)</f>
        <v>1159518.3834779959</v>
      </c>
      <c r="F49" s="33">
        <f>((('2022'!P23-'2022'!P65)*0.21)/12)+((('2022'!P23-'2022'!P65)*0.05)/12)</f>
        <v>1159518.3834779959</v>
      </c>
      <c r="G49" s="33">
        <f>((('2022'!P23-'2022'!P65)*0.21)/12)+((('2022'!P23-'2022'!P65)*0.05)/12)</f>
        <v>1159518.3834779959</v>
      </c>
      <c r="H49" s="33">
        <f>((('2022'!P23-'2022'!P65)*0.21)/12)+((('2022'!P23-'2022'!P65)*0.05)/12)</f>
        <v>1159518.3834779959</v>
      </c>
      <c r="I49" s="33">
        <f>((('2022'!P23-'2022'!P65)*0.21)/12)+((('2022'!P23-'2022'!P65)*0.05)/12)</f>
        <v>1159518.3834779959</v>
      </c>
      <c r="J49" s="33">
        <f>((('2022'!P23-'2022'!P65)*0.21)/12)+((('2022'!P23-'2022'!P65)*0.05)/12)</f>
        <v>1159518.3834779959</v>
      </c>
      <c r="K49" s="33">
        <f>((('2022'!P23-'2022'!P65)*0.21)/12)+((('2022'!P23-'2022'!P65)*0.05)/12)</f>
        <v>1159518.3834779959</v>
      </c>
      <c r="L49" s="33">
        <f>((('2022'!P23-'2022'!P65)*0.21)/12)+((('2022'!P23-'2022'!P65)*0.05)/12)</f>
        <v>1159518.3834779959</v>
      </c>
      <c r="M49" s="33">
        <f>((('2022'!P23-'2022'!P65)*0.21)/12)+((('2022'!P23-'2022'!P65)*0.05)/12)</f>
        <v>1159518.3834779959</v>
      </c>
      <c r="N49" s="33">
        <f>((('2022'!P23-'2022'!P65)*0.21)/12)+((('2022'!P23-'2022'!P65)*0.05)/12)</f>
        <v>1159518.3834779959</v>
      </c>
      <c r="O49" s="33">
        <f>((('2022'!P23-'2022'!P65)*0.21)/12)+((('2022'!P23-'2022'!P65)*0.05)/12)</f>
        <v>1159518.3834779959</v>
      </c>
      <c r="P49" s="9">
        <f t="shared" si="11"/>
        <v>13914220.601735948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1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1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1"/>
        <v>0</v>
      </c>
    </row>
    <row r="53" spans="2:16" ht="18" customHeight="1" x14ac:dyDescent="0.2">
      <c r="B53" s="14" t="s">
        <v>64</v>
      </c>
      <c r="C53" s="33"/>
      <c r="D53" s="33">
        <f>(('2022'!P23-'2022'!P59)*0.1)/12</f>
        <v>1175664.3130140335</v>
      </c>
      <c r="E53" s="33">
        <f>(('2022'!P23-'2022'!P59)*0.1)/12</f>
        <v>1175664.3130140335</v>
      </c>
      <c r="F53" s="33">
        <f>(('2022'!P23-'2022'!P59)*0.1)/12</f>
        <v>1175664.3130140335</v>
      </c>
      <c r="G53" s="33">
        <f>(('2022'!P23-'2022'!P59)*0.1)/12</f>
        <v>1175664.3130140335</v>
      </c>
      <c r="H53" s="33">
        <f>(('2022'!P23-'2022'!P59)*0.1)/12</f>
        <v>1175664.3130140335</v>
      </c>
      <c r="I53" s="33">
        <f>(('2022'!P23-'2022'!P59)*0.1)/12</f>
        <v>1175664.3130140335</v>
      </c>
      <c r="J53" s="33">
        <f>(('2022'!P23-'2022'!P59)*0.1)/12</f>
        <v>1175664.3130140335</v>
      </c>
      <c r="K53" s="33">
        <f>(('2022'!P23-'2022'!P59)*0.1)/12</f>
        <v>1175664.3130140335</v>
      </c>
      <c r="L53" s="33">
        <f>(('2022'!P23-'2022'!P59)*0.1)/12</f>
        <v>1175664.3130140335</v>
      </c>
      <c r="M53" s="33">
        <f>(('2022'!P23-'2022'!P59)*0.1)/12</f>
        <v>1175664.3130140335</v>
      </c>
      <c r="N53" s="33">
        <f>(('2022'!P23-'2022'!P59)*0.1)/12</f>
        <v>1175664.3130140335</v>
      </c>
      <c r="O53" s="33">
        <f>(('2022'!P23-'2022'!P59)*0.1)/12</f>
        <v>1175664.3130140335</v>
      </c>
      <c r="P53" s="9">
        <f t="shared" si="11"/>
        <v>14107971.756168405</v>
      </c>
    </row>
    <row r="54" spans="2:16" ht="18" customHeight="1" x14ac:dyDescent="0.2">
      <c r="B54" s="14" t="s">
        <v>72</v>
      </c>
      <c r="C54" s="9"/>
      <c r="D54" s="33">
        <v>16666.669999999998</v>
      </c>
      <c r="E54" s="33">
        <v>16666.669999999998</v>
      </c>
      <c r="F54" s="33">
        <v>16666.669999999998</v>
      </c>
      <c r="G54" s="33">
        <v>16666.669999999998</v>
      </c>
      <c r="H54" s="33">
        <v>16666.669999999998</v>
      </c>
      <c r="I54" s="33">
        <v>16666.669999999998</v>
      </c>
      <c r="J54" s="33">
        <v>16666.669999999998</v>
      </c>
      <c r="K54" s="33">
        <v>16666.669999999998</v>
      </c>
      <c r="L54" s="33">
        <v>16666.669999999998</v>
      </c>
      <c r="M54" s="33">
        <v>16666.669999999998</v>
      </c>
      <c r="N54" s="33">
        <v>16666.669999999998</v>
      </c>
      <c r="O54" s="33">
        <v>16666.669999999998</v>
      </c>
      <c r="P54" s="9">
        <f t="shared" si="11"/>
        <v>200000.03999999992</v>
      </c>
    </row>
    <row r="55" spans="2:16" ht="18" customHeight="1" x14ac:dyDescent="0.2">
      <c r="B55" s="14" t="s">
        <v>71</v>
      </c>
      <c r="C55" s="9"/>
      <c r="D55" s="33">
        <v>4166.67</v>
      </c>
      <c r="E55" s="33">
        <v>4166.67</v>
      </c>
      <c r="F55" s="33">
        <v>4166.67</v>
      </c>
      <c r="G55" s="33">
        <v>4166.67</v>
      </c>
      <c r="H55" s="33">
        <v>4166.67</v>
      </c>
      <c r="I55" s="33">
        <v>4166.67</v>
      </c>
      <c r="J55" s="33">
        <v>4166.67</v>
      </c>
      <c r="K55" s="33">
        <v>4166.67</v>
      </c>
      <c r="L55" s="33">
        <v>4166.67</v>
      </c>
      <c r="M55" s="33">
        <v>4166.67</v>
      </c>
      <c r="N55" s="33">
        <v>4166.67</v>
      </c>
      <c r="O55" s="33">
        <v>4166.67</v>
      </c>
      <c r="P55" s="9">
        <f t="shared" si="11"/>
        <v>50000.039999999986</v>
      </c>
    </row>
    <row r="56" spans="2:16" ht="18" customHeight="1" x14ac:dyDescent="0.2">
      <c r="B56" s="14" t="s">
        <v>70</v>
      </c>
      <c r="C56" s="9"/>
      <c r="D56" s="9">
        <v>15000</v>
      </c>
      <c r="E56" s="9">
        <v>15000</v>
      </c>
      <c r="F56" s="9">
        <v>15000</v>
      </c>
      <c r="G56" s="9">
        <v>15000</v>
      </c>
      <c r="H56" s="9">
        <v>15000</v>
      </c>
      <c r="I56" s="9">
        <v>15000</v>
      </c>
      <c r="J56" s="9">
        <v>15000</v>
      </c>
      <c r="K56" s="9">
        <v>15000</v>
      </c>
      <c r="L56" s="9">
        <v>15000</v>
      </c>
      <c r="M56" s="9">
        <v>15000</v>
      </c>
      <c r="N56" s="9">
        <v>15000</v>
      </c>
      <c r="O56" s="9">
        <v>15000</v>
      </c>
      <c r="P56" s="9">
        <f t="shared" ref="P56:P58" si="18">SUM(D56:O56)</f>
        <v>180000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8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8"/>
        <v>0</v>
      </c>
    </row>
    <row r="59" spans="2:16" ht="18" customHeight="1" x14ac:dyDescent="0.2">
      <c r="B59" s="16" t="s">
        <v>14</v>
      </c>
      <c r="C59" s="17">
        <f t="shared" ref="C59:P59" si="19">SUM(C27:C58)</f>
        <v>0</v>
      </c>
      <c r="D59" s="17">
        <f t="shared" si="19"/>
        <v>24272126.216492042</v>
      </c>
      <c r="E59" s="17">
        <f t="shared" si="19"/>
        <v>24272126.216492042</v>
      </c>
      <c r="F59" s="17">
        <f t="shared" si="19"/>
        <v>24272126.216492042</v>
      </c>
      <c r="G59" s="17">
        <f t="shared" si="19"/>
        <v>24272126.216492042</v>
      </c>
      <c r="H59" s="17">
        <f t="shared" si="19"/>
        <v>24272126.216492042</v>
      </c>
      <c r="I59" s="17">
        <f t="shared" si="19"/>
        <v>24272126.216492042</v>
      </c>
      <c r="J59" s="17">
        <f t="shared" si="19"/>
        <v>24272126.216492042</v>
      </c>
      <c r="K59" s="17">
        <f t="shared" si="19"/>
        <v>24272126.216492042</v>
      </c>
      <c r="L59" s="17">
        <f t="shared" si="19"/>
        <v>24272126.216492042</v>
      </c>
      <c r="M59" s="17">
        <f t="shared" si="19"/>
        <v>24272126.216492042</v>
      </c>
      <c r="N59" s="17">
        <f t="shared" si="19"/>
        <v>24272126.216492042</v>
      </c>
      <c r="O59" s="17">
        <f t="shared" si="19"/>
        <v>24272126.216492042</v>
      </c>
      <c r="P59" s="17">
        <f t="shared" si="19"/>
        <v>291265514.59790438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f>P14*0.2</f>
        <v>82749498.600000009</v>
      </c>
      <c r="P60" s="9">
        <f t="shared" ref="P60:P64" si="20">SUM(D60:O60)</f>
        <v>82749498.600000009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20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20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20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6341895.5984981246</v>
      </c>
      <c r="P64" s="9">
        <f t="shared" si="20"/>
        <v>6341895.5984981246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21">SUM(D59:D64)</f>
        <v>24272126.216492042</v>
      </c>
      <c r="E65" s="17">
        <f t="shared" si="21"/>
        <v>24272126.216492042</v>
      </c>
      <c r="F65" s="17">
        <f t="shared" si="21"/>
        <v>24272126.216492042</v>
      </c>
      <c r="G65" s="17">
        <f t="shared" si="21"/>
        <v>24272126.216492042</v>
      </c>
      <c r="H65" s="17">
        <f t="shared" si="21"/>
        <v>24272126.216492042</v>
      </c>
      <c r="I65" s="17">
        <f t="shared" si="21"/>
        <v>24272126.216492042</v>
      </c>
      <c r="J65" s="17">
        <f t="shared" si="21"/>
        <v>24272126.216492042</v>
      </c>
      <c r="K65" s="17">
        <f t="shared" si="21"/>
        <v>24272126.216492042</v>
      </c>
      <c r="L65" s="17">
        <f t="shared" si="21"/>
        <v>24272126.216492042</v>
      </c>
      <c r="M65" s="17">
        <f t="shared" si="21"/>
        <v>24272126.216492042</v>
      </c>
      <c r="N65" s="17">
        <f t="shared" si="21"/>
        <v>24272126.216492042</v>
      </c>
      <c r="O65" s="17">
        <f t="shared" si="21"/>
        <v>113363520.41499017</v>
      </c>
      <c r="P65" s="17">
        <f t="shared" si="21"/>
        <v>380356908.79640251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22">(C24-C65)</f>
        <v>0</v>
      </c>
      <c r="D66" s="17">
        <f t="shared" si="22"/>
        <v>82147670.393008545</v>
      </c>
      <c r="E66" s="17">
        <f t="shared" si="22"/>
        <v>91941848.404562399</v>
      </c>
      <c r="F66" s="17">
        <f t="shared" si="22"/>
        <v>101750393.74001856</v>
      </c>
      <c r="G66" s="17">
        <f t="shared" si="22"/>
        <v>111574024.76557215</v>
      </c>
      <c r="H66" s="17">
        <f t="shared" si="22"/>
        <v>121413495.76572801</v>
      </c>
      <c r="I66" s="17">
        <f t="shared" si="22"/>
        <v>131269598.73921625</v>
      </c>
      <c r="J66" s="17">
        <f t="shared" si="22"/>
        <v>141143165.28470349</v>
      </c>
      <c r="K66" s="17">
        <f t="shared" si="22"/>
        <v>151035068.58078969</v>
      </c>
      <c r="L66" s="17">
        <f t="shared" si="22"/>
        <v>160946225.4650048</v>
      </c>
      <c r="M66" s="17">
        <f t="shared" si="22"/>
        <v>173677598.61675531</v>
      </c>
      <c r="N66" s="17">
        <f t="shared" si="22"/>
        <v>186430198.84941792</v>
      </c>
      <c r="O66" s="17">
        <f t="shared" si="22"/>
        <v>110113693.31854014</v>
      </c>
      <c r="P66" s="17">
        <f t="shared" si="22"/>
        <v>110113693.31854028</v>
      </c>
      <c r="R66" s="37"/>
      <c r="S66" s="36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EDJ01WLfPjVmWN8aEcgSHnyX5TuRGYxvbCzP1w0YkkKzWy/IdoqqFLXHnwnZ7/a9LxlQIo9ANPt0eOqhxs+DLg==" saltValue="w75s5b4GDGth2TGalEOTzw==" spinCount="100000" sheet="1" objects="1" scenarios="1"/>
  <pageMargins left="0" right="0" top="0.5" bottom="0.25" header="0" footer="0"/>
  <pageSetup scale="4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S74"/>
  <sheetViews>
    <sheetView showGridLines="0" zoomScale="90" zoomScaleNormal="90" workbookViewId="0">
      <pane ySplit="4" topLeftCell="A5" activePane="bottomLeft" state="frozen"/>
      <selection pane="bottomLeft" activeCell="D28" sqref="D28"/>
    </sheetView>
  </sheetViews>
  <sheetFormatPr defaultRowHeight="11.25" x14ac:dyDescent="0.2"/>
  <cols>
    <col min="1" max="1" width="1.83203125" style="2" customWidth="1"/>
    <col min="2" max="2" width="30.83203125" style="1" customWidth="1"/>
    <col min="3" max="16" width="16.83203125" style="2" customWidth="1"/>
    <col min="17" max="17" width="1.83203125" style="2" customWidth="1"/>
    <col min="18" max="18" width="15.8320312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45292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45292</v>
      </c>
      <c r="E4" s="30">
        <f>DATE(YEAR(D4),MONTH(D4)+1,1)</f>
        <v>45323</v>
      </c>
      <c r="F4" s="30">
        <f t="shared" ref="F4:O4" si="0">DATE(YEAR(E4),MONTH(E4)+1,1)</f>
        <v>45352</v>
      </c>
      <c r="G4" s="30">
        <f t="shared" si="0"/>
        <v>45383</v>
      </c>
      <c r="H4" s="30">
        <f t="shared" si="0"/>
        <v>45413</v>
      </c>
      <c r="I4" s="30">
        <f t="shared" si="0"/>
        <v>45444</v>
      </c>
      <c r="J4" s="30">
        <f t="shared" si="0"/>
        <v>45474</v>
      </c>
      <c r="K4" s="30">
        <f t="shared" si="0"/>
        <v>45505</v>
      </c>
      <c r="L4" s="30">
        <f t="shared" si="0"/>
        <v>45536</v>
      </c>
      <c r="M4" s="30">
        <f t="shared" si="0"/>
        <v>45566</v>
      </c>
      <c r="N4" s="30">
        <f t="shared" si="0"/>
        <v>45597</v>
      </c>
      <c r="O4" s="30">
        <f t="shared" si="0"/>
        <v>45627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'2023'!P66</f>
        <v>110113693.31854028</v>
      </c>
      <c r="E5" s="9">
        <f t="shared" ref="E5:O5" si="1">D66</f>
        <v>99593135.411226898</v>
      </c>
      <c r="F5" s="9">
        <f t="shared" si="1"/>
        <v>89097150.503454417</v>
      </c>
      <c r="G5" s="9">
        <f t="shared" si="1"/>
        <v>110005924.99519989</v>
      </c>
      <c r="H5" s="9">
        <f t="shared" si="1"/>
        <v>130941791.21893919</v>
      </c>
      <c r="I5" s="9">
        <f t="shared" si="1"/>
        <v>151906103.76127201</v>
      </c>
      <c r="J5" s="9">
        <f t="shared" si="1"/>
        <v>172900284.93812805</v>
      </c>
      <c r="K5" s="9">
        <f t="shared" si="1"/>
        <v>193925828.1812335</v>
      </c>
      <c r="L5" s="9">
        <f t="shared" si="1"/>
        <v>214984301.59390077</v>
      </c>
      <c r="M5" s="9">
        <f t="shared" si="1"/>
        <v>236077351.68460795</v>
      </c>
      <c r="N5" s="9">
        <f t="shared" si="1"/>
        <v>260006707.28725705</v>
      </c>
      <c r="O5" s="9">
        <f t="shared" si="1"/>
        <v>283974183.67744517</v>
      </c>
      <c r="P5" s="9">
        <f>D5</f>
        <v>110113693.31854028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>125515831/4</f>
        <v>31378957.75</v>
      </c>
      <c r="E9" s="9">
        <f>125515831/4</f>
        <v>31378957.75</v>
      </c>
      <c r="F9" s="9">
        <f t="shared" ref="F9:O9" si="3">(125515831/4)+(125515831/4)</f>
        <v>62757915.5</v>
      </c>
      <c r="G9" s="9">
        <f t="shared" si="3"/>
        <v>62757915.5</v>
      </c>
      <c r="H9" s="9">
        <f t="shared" si="3"/>
        <v>62757915.5</v>
      </c>
      <c r="I9" s="9">
        <f t="shared" si="3"/>
        <v>62757915.5</v>
      </c>
      <c r="J9" s="9">
        <f t="shared" si="3"/>
        <v>62757915.5</v>
      </c>
      <c r="K9" s="9">
        <f t="shared" si="3"/>
        <v>62757915.5</v>
      </c>
      <c r="L9" s="9">
        <f t="shared" si="3"/>
        <v>62757915.5</v>
      </c>
      <c r="M9" s="9">
        <f t="shared" si="3"/>
        <v>62757915.5</v>
      </c>
      <c r="N9" s="9">
        <f t="shared" si="3"/>
        <v>62757915.5</v>
      </c>
      <c r="O9" s="9">
        <f t="shared" si="3"/>
        <v>62757915.5</v>
      </c>
      <c r="P9" s="9">
        <f t="shared" si="2"/>
        <v>690337070.5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58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33778957.75</v>
      </c>
      <c r="E14" s="9">
        <f t="shared" si="5"/>
        <v>33778957.75</v>
      </c>
      <c r="F14" s="9">
        <f t="shared" si="5"/>
        <v>65157915.5</v>
      </c>
      <c r="G14" s="9">
        <f t="shared" si="5"/>
        <v>65157915.5</v>
      </c>
      <c r="H14" s="9">
        <f t="shared" si="5"/>
        <v>65157915.5</v>
      </c>
      <c r="I14" s="9">
        <f t="shared" si="5"/>
        <v>65157915.5</v>
      </c>
      <c r="J14" s="9">
        <f t="shared" si="5"/>
        <v>65157915.5</v>
      </c>
      <c r="K14" s="9">
        <f t="shared" si="5"/>
        <v>65157915.5</v>
      </c>
      <c r="L14" s="9">
        <f t="shared" si="5"/>
        <v>65157915.5</v>
      </c>
      <c r="M14" s="9">
        <f t="shared" si="5"/>
        <v>67957915.5</v>
      </c>
      <c r="N14" s="9">
        <f t="shared" si="5"/>
        <v>67957915.5</v>
      </c>
      <c r="O14" s="9">
        <f t="shared" si="5"/>
        <v>67957915.5</v>
      </c>
      <c r="P14" s="9">
        <f t="shared" si="2"/>
        <v>727537070.5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f t="shared" si="2"/>
        <v>0</v>
      </c>
    </row>
    <row r="17" spans="2:16" ht="18" customHeight="1" x14ac:dyDescent="0.2">
      <c r="B17" s="14" t="s">
        <v>47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f t="shared" si="2"/>
        <v>0</v>
      </c>
    </row>
    <row r="18" spans="2:16" ht="18" customHeight="1" x14ac:dyDescent="0.2">
      <c r="B18" s="14" t="s">
        <v>43</v>
      </c>
      <c r="C18" s="9"/>
      <c r="D18" s="9">
        <f>'2023'!O18+('2023'!O18*0.05)</f>
        <v>491459.9908180146</v>
      </c>
      <c r="E18" s="9">
        <f t="shared" ref="E18:O18" si="6">D18+(D18*0.05)</f>
        <v>516032.99035891535</v>
      </c>
      <c r="F18" s="9">
        <f t="shared" si="6"/>
        <v>541834.63987686113</v>
      </c>
      <c r="G18" s="9">
        <f t="shared" si="6"/>
        <v>568926.37187070423</v>
      </c>
      <c r="H18" s="9">
        <f t="shared" si="6"/>
        <v>597372.69046423945</v>
      </c>
      <c r="I18" s="9">
        <f t="shared" si="6"/>
        <v>627241.32498745143</v>
      </c>
      <c r="J18" s="9">
        <f t="shared" si="6"/>
        <v>658603.39123682398</v>
      </c>
      <c r="K18" s="9">
        <f t="shared" si="6"/>
        <v>691533.56079866516</v>
      </c>
      <c r="L18" s="9">
        <f t="shared" si="6"/>
        <v>726110.23883859836</v>
      </c>
      <c r="M18" s="9">
        <f t="shared" si="6"/>
        <v>762415.75078052829</v>
      </c>
      <c r="N18" s="9">
        <f t="shared" si="6"/>
        <v>800536.53831955476</v>
      </c>
      <c r="O18" s="9">
        <f t="shared" si="6"/>
        <v>840563.36523553252</v>
      </c>
      <c r="P18" s="9">
        <f t="shared" si="2"/>
        <v>7822630.8535858905</v>
      </c>
    </row>
    <row r="19" spans="2:16" ht="18" customHeight="1" x14ac:dyDescent="0.2">
      <c r="B19" s="14" t="s">
        <v>44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f t="shared" si="2"/>
        <v>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7">SUM(D14:D22)</f>
        <v>34270417.740818016</v>
      </c>
      <c r="E23" s="17">
        <f t="shared" si="7"/>
        <v>34294990.740358919</v>
      </c>
      <c r="F23" s="17">
        <f t="shared" si="7"/>
        <v>65699750.139876857</v>
      </c>
      <c r="G23" s="17">
        <f t="shared" si="7"/>
        <v>65726841.871870704</v>
      </c>
      <c r="H23" s="17">
        <f t="shared" si="7"/>
        <v>65755288.190464236</v>
      </c>
      <c r="I23" s="17">
        <f t="shared" si="7"/>
        <v>65785156.824987449</v>
      </c>
      <c r="J23" s="17">
        <f t="shared" si="7"/>
        <v>65816518.891236827</v>
      </c>
      <c r="K23" s="17">
        <f t="shared" si="7"/>
        <v>65849449.060798667</v>
      </c>
      <c r="L23" s="17">
        <f t="shared" si="7"/>
        <v>65884025.738838598</v>
      </c>
      <c r="M23" s="17">
        <f t="shared" si="7"/>
        <v>68720331.250780523</v>
      </c>
      <c r="N23" s="17">
        <f t="shared" si="7"/>
        <v>68758452.038319558</v>
      </c>
      <c r="O23" s="17">
        <f t="shared" si="7"/>
        <v>68798478.865235537</v>
      </c>
      <c r="P23" s="17">
        <f t="shared" si="7"/>
        <v>735359701.35358584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8">(D5+D23)</f>
        <v>144384111.0593583</v>
      </c>
      <c r="E24" s="17">
        <f t="shared" si="8"/>
        <v>133888126.15158582</v>
      </c>
      <c r="F24" s="17">
        <f t="shared" si="8"/>
        <v>154796900.64333129</v>
      </c>
      <c r="G24" s="17">
        <f t="shared" si="8"/>
        <v>175732766.86707059</v>
      </c>
      <c r="H24" s="17">
        <f t="shared" si="8"/>
        <v>196697079.40940341</v>
      </c>
      <c r="I24" s="17">
        <f t="shared" si="8"/>
        <v>217691260.58625945</v>
      </c>
      <c r="J24" s="17">
        <f t="shared" si="8"/>
        <v>238716803.8293649</v>
      </c>
      <c r="K24" s="17">
        <f t="shared" si="8"/>
        <v>259775277.24203217</v>
      </c>
      <c r="L24" s="17">
        <f t="shared" si="8"/>
        <v>280868327.33273935</v>
      </c>
      <c r="M24" s="17">
        <f t="shared" si="8"/>
        <v>304797682.93538845</v>
      </c>
      <c r="N24" s="17">
        <f t="shared" si="8"/>
        <v>328765159.3255766</v>
      </c>
      <c r="O24" s="17">
        <f t="shared" si="8"/>
        <v>352772662.54268074</v>
      </c>
      <c r="P24" s="17">
        <f t="shared" si="8"/>
        <v>845473394.67212605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9">(153720990+25000000+25000000)/12</f>
        <v>16976749.166666668</v>
      </c>
      <c r="E28" s="9">
        <f t="shared" si="9"/>
        <v>16976749.166666668</v>
      </c>
      <c r="F28" s="9">
        <f t="shared" si="9"/>
        <v>16976749.166666668</v>
      </c>
      <c r="G28" s="9">
        <f t="shared" si="9"/>
        <v>16976749.166666668</v>
      </c>
      <c r="H28" s="9">
        <f t="shared" si="9"/>
        <v>16976749.166666668</v>
      </c>
      <c r="I28" s="9">
        <f t="shared" si="9"/>
        <v>16976749.166666668</v>
      </c>
      <c r="J28" s="9">
        <f t="shared" si="9"/>
        <v>16976749.166666668</v>
      </c>
      <c r="K28" s="9">
        <f t="shared" si="9"/>
        <v>16976749.166666668</v>
      </c>
      <c r="L28" s="9">
        <f t="shared" si="9"/>
        <v>16976749.166666668</v>
      </c>
      <c r="M28" s="9">
        <f t="shared" si="9"/>
        <v>16976749.166666668</v>
      </c>
      <c r="N28" s="9">
        <f t="shared" si="9"/>
        <v>16976749.166666668</v>
      </c>
      <c r="O28" s="9">
        <f t="shared" si="9"/>
        <v>16976749.166666668</v>
      </c>
      <c r="P28" s="9">
        <f>SUM(D28:O28)</f>
        <v>203720989.99999997</v>
      </c>
    </row>
    <row r="29" spans="2:16" ht="18" customHeight="1" x14ac:dyDescent="0.2">
      <c r="B29" s="14" t="s">
        <v>50</v>
      </c>
      <c r="C29" s="9"/>
      <c r="D29" s="9">
        <f t="shared" ref="D29:O29" si="10">150000000/12</f>
        <v>12500000</v>
      </c>
      <c r="E29" s="9">
        <f t="shared" si="10"/>
        <v>12500000</v>
      </c>
      <c r="F29" s="9">
        <f t="shared" si="10"/>
        <v>12500000</v>
      </c>
      <c r="G29" s="9">
        <f t="shared" si="10"/>
        <v>12500000</v>
      </c>
      <c r="H29" s="9">
        <f t="shared" si="10"/>
        <v>12500000</v>
      </c>
      <c r="I29" s="9">
        <f t="shared" si="10"/>
        <v>12500000</v>
      </c>
      <c r="J29" s="9">
        <f t="shared" si="10"/>
        <v>12500000</v>
      </c>
      <c r="K29" s="9">
        <f t="shared" si="10"/>
        <v>12500000</v>
      </c>
      <c r="L29" s="9">
        <f t="shared" si="10"/>
        <v>12500000</v>
      </c>
      <c r="M29" s="9">
        <f t="shared" si="10"/>
        <v>12500000</v>
      </c>
      <c r="N29" s="9">
        <f t="shared" si="10"/>
        <v>12500000</v>
      </c>
      <c r="O29" s="9">
        <f t="shared" si="10"/>
        <v>12500000</v>
      </c>
      <c r="P29" s="9">
        <f>SUM(D29:O29)</f>
        <v>150000000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5" si="11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38500000/12</f>
        <v>3208333.3333333335</v>
      </c>
      <c r="E33" s="33">
        <f t="shared" ref="E33:O33" si="12">38500000/12</f>
        <v>3208333.3333333335</v>
      </c>
      <c r="F33" s="33">
        <f t="shared" si="12"/>
        <v>3208333.3333333335</v>
      </c>
      <c r="G33" s="33">
        <f t="shared" si="12"/>
        <v>3208333.3333333335</v>
      </c>
      <c r="H33" s="33">
        <f t="shared" si="12"/>
        <v>3208333.3333333335</v>
      </c>
      <c r="I33" s="33">
        <f t="shared" si="12"/>
        <v>3208333.3333333335</v>
      </c>
      <c r="J33" s="33">
        <f t="shared" si="12"/>
        <v>3208333.3333333335</v>
      </c>
      <c r="K33" s="33">
        <f t="shared" si="12"/>
        <v>3208333.3333333335</v>
      </c>
      <c r="L33" s="33">
        <f t="shared" si="12"/>
        <v>3208333.3333333335</v>
      </c>
      <c r="M33" s="33">
        <f t="shared" si="12"/>
        <v>3208333.3333333335</v>
      </c>
      <c r="N33" s="33">
        <f t="shared" si="12"/>
        <v>3208333.3333333335</v>
      </c>
      <c r="O33" s="33">
        <f t="shared" si="12"/>
        <v>3208333.3333333335</v>
      </c>
      <c r="P33" s="9">
        <f t="shared" si="11"/>
        <v>38500000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1"/>
        <v>0</v>
      </c>
    </row>
    <row r="35" spans="2:16" ht="18" customHeight="1" x14ac:dyDescent="0.2">
      <c r="B35" s="14" t="s">
        <v>66</v>
      </c>
      <c r="C35" s="9"/>
      <c r="D35" s="33">
        <f t="shared" ref="D35:O36" si="13">100000/12</f>
        <v>8333.3333333333339</v>
      </c>
      <c r="E35" s="33">
        <f t="shared" si="13"/>
        <v>8333.3333333333339</v>
      </c>
      <c r="F35" s="33">
        <f t="shared" si="13"/>
        <v>8333.3333333333339</v>
      </c>
      <c r="G35" s="33">
        <f t="shared" si="13"/>
        <v>8333.3333333333339</v>
      </c>
      <c r="H35" s="33">
        <f t="shared" si="13"/>
        <v>8333.3333333333339</v>
      </c>
      <c r="I35" s="33">
        <f t="shared" si="13"/>
        <v>8333.3333333333339</v>
      </c>
      <c r="J35" s="33">
        <f t="shared" si="13"/>
        <v>8333.3333333333339</v>
      </c>
      <c r="K35" s="33">
        <f t="shared" si="13"/>
        <v>8333.3333333333339</v>
      </c>
      <c r="L35" s="33">
        <f t="shared" si="13"/>
        <v>8333.3333333333339</v>
      </c>
      <c r="M35" s="33">
        <f t="shared" si="13"/>
        <v>8333.3333333333339</v>
      </c>
      <c r="N35" s="33">
        <f t="shared" si="13"/>
        <v>8333.3333333333339</v>
      </c>
      <c r="O35" s="33">
        <f t="shared" si="13"/>
        <v>8333.3333333333339</v>
      </c>
      <c r="P35" s="9">
        <f t="shared" si="11"/>
        <v>99999.999999999985</v>
      </c>
    </row>
    <row r="36" spans="2:16" ht="18" customHeight="1" x14ac:dyDescent="0.2">
      <c r="B36" s="14" t="s">
        <v>67</v>
      </c>
      <c r="C36" s="9"/>
      <c r="D36" s="33">
        <f t="shared" si="13"/>
        <v>8333.3333333333339</v>
      </c>
      <c r="E36" s="33">
        <f t="shared" si="13"/>
        <v>8333.3333333333339</v>
      </c>
      <c r="F36" s="33">
        <f t="shared" si="13"/>
        <v>8333.3333333333339</v>
      </c>
      <c r="G36" s="33">
        <f t="shared" si="13"/>
        <v>8333.3333333333339</v>
      </c>
      <c r="H36" s="33">
        <f t="shared" si="13"/>
        <v>8333.3333333333339</v>
      </c>
      <c r="I36" s="33">
        <f t="shared" si="13"/>
        <v>8333.3333333333339</v>
      </c>
      <c r="J36" s="33">
        <f t="shared" si="13"/>
        <v>8333.3333333333339</v>
      </c>
      <c r="K36" s="33">
        <f t="shared" si="13"/>
        <v>8333.3333333333339</v>
      </c>
      <c r="L36" s="33">
        <f t="shared" si="13"/>
        <v>8333.3333333333339</v>
      </c>
      <c r="M36" s="33">
        <f t="shared" si="13"/>
        <v>8333.3333333333339</v>
      </c>
      <c r="N36" s="33">
        <f t="shared" si="13"/>
        <v>8333.3333333333339</v>
      </c>
      <c r="O36" s="33">
        <f t="shared" si="13"/>
        <v>8333.3333333333339</v>
      </c>
      <c r="P36" s="9">
        <f t="shared" si="11"/>
        <v>99999.999999999985</v>
      </c>
    </row>
    <row r="37" spans="2:16" ht="18" customHeight="1" x14ac:dyDescent="0.2">
      <c r="B37" s="15" t="s">
        <v>28</v>
      </c>
      <c r="C37" s="33"/>
      <c r="D37" s="33">
        <f t="shared" ref="D37:O37" si="14">4468300/12</f>
        <v>372358.33333333331</v>
      </c>
      <c r="E37" s="33">
        <f t="shared" si="14"/>
        <v>372358.33333333331</v>
      </c>
      <c r="F37" s="33">
        <f t="shared" si="14"/>
        <v>372358.33333333331</v>
      </c>
      <c r="G37" s="33">
        <f t="shared" si="14"/>
        <v>372358.33333333331</v>
      </c>
      <c r="H37" s="33">
        <f t="shared" si="14"/>
        <v>372358.33333333331</v>
      </c>
      <c r="I37" s="33">
        <f t="shared" si="14"/>
        <v>372358.33333333331</v>
      </c>
      <c r="J37" s="33">
        <f t="shared" si="14"/>
        <v>372358.33333333331</v>
      </c>
      <c r="K37" s="33">
        <f t="shared" si="14"/>
        <v>372358.33333333331</v>
      </c>
      <c r="L37" s="33">
        <f t="shared" si="14"/>
        <v>372358.33333333331</v>
      </c>
      <c r="M37" s="33">
        <f t="shared" si="14"/>
        <v>372358.33333333331</v>
      </c>
      <c r="N37" s="33">
        <f t="shared" si="14"/>
        <v>372358.33333333331</v>
      </c>
      <c r="O37" s="33">
        <f t="shared" si="14"/>
        <v>372358.33333333331</v>
      </c>
      <c r="P37" s="9">
        <f t="shared" si="11"/>
        <v>4468300.0000000009</v>
      </c>
    </row>
    <row r="38" spans="2:16" ht="18" customHeight="1" x14ac:dyDescent="0.2">
      <c r="B38" s="14" t="s">
        <v>29</v>
      </c>
      <c r="C38" s="9"/>
      <c r="D38" s="9">
        <f t="shared" ref="D38:O38" si="15">637031.96/12</f>
        <v>53085.996666666666</v>
      </c>
      <c r="E38" s="9">
        <f t="shared" si="15"/>
        <v>53085.996666666666</v>
      </c>
      <c r="F38" s="9">
        <f t="shared" si="15"/>
        <v>53085.996666666666</v>
      </c>
      <c r="G38" s="9">
        <f t="shared" si="15"/>
        <v>53085.996666666666</v>
      </c>
      <c r="H38" s="9">
        <f t="shared" si="15"/>
        <v>53085.996666666666</v>
      </c>
      <c r="I38" s="9">
        <f t="shared" si="15"/>
        <v>53085.996666666666</v>
      </c>
      <c r="J38" s="9">
        <f t="shared" si="15"/>
        <v>53085.996666666666</v>
      </c>
      <c r="K38" s="9">
        <f t="shared" si="15"/>
        <v>53085.996666666666</v>
      </c>
      <c r="L38" s="9">
        <f t="shared" si="15"/>
        <v>53085.996666666666</v>
      </c>
      <c r="M38" s="9">
        <f t="shared" si="15"/>
        <v>53085.996666666666</v>
      </c>
      <c r="N38" s="9">
        <f t="shared" si="15"/>
        <v>53085.996666666666</v>
      </c>
      <c r="O38" s="9">
        <f t="shared" si="15"/>
        <v>53085.996666666666</v>
      </c>
      <c r="P38" s="9">
        <f t="shared" si="11"/>
        <v>637031.96</v>
      </c>
    </row>
    <row r="39" spans="2:16" ht="18" customHeight="1" x14ac:dyDescent="0.2">
      <c r="B39" s="15" t="s">
        <v>5</v>
      </c>
      <c r="C39" s="33"/>
      <c r="D39" s="33">
        <f t="shared" ref="D39:O39" si="16">200000/12</f>
        <v>16666.666666666668</v>
      </c>
      <c r="E39" s="33">
        <f t="shared" si="16"/>
        <v>16666.666666666668</v>
      </c>
      <c r="F39" s="33">
        <f t="shared" si="16"/>
        <v>16666.666666666668</v>
      </c>
      <c r="G39" s="33">
        <f t="shared" si="16"/>
        <v>16666.666666666668</v>
      </c>
      <c r="H39" s="33">
        <f t="shared" si="16"/>
        <v>16666.666666666668</v>
      </c>
      <c r="I39" s="33">
        <f t="shared" si="16"/>
        <v>16666.666666666668</v>
      </c>
      <c r="J39" s="33">
        <f t="shared" si="16"/>
        <v>16666.666666666668</v>
      </c>
      <c r="K39" s="33">
        <f t="shared" si="16"/>
        <v>16666.666666666668</v>
      </c>
      <c r="L39" s="33">
        <f t="shared" si="16"/>
        <v>16666.666666666668</v>
      </c>
      <c r="M39" s="33">
        <f t="shared" si="16"/>
        <v>16666.666666666668</v>
      </c>
      <c r="N39" s="33">
        <f t="shared" si="16"/>
        <v>16666.666666666668</v>
      </c>
      <c r="O39" s="33">
        <f t="shared" si="16"/>
        <v>16666.666666666668</v>
      </c>
      <c r="P39" s="9">
        <f t="shared" si="11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17">1000000/12</f>
        <v>83333.333333333328</v>
      </c>
      <c r="E40" s="33">
        <f t="shared" si="17"/>
        <v>83333.333333333328</v>
      </c>
      <c r="F40" s="33">
        <f t="shared" si="17"/>
        <v>83333.333333333328</v>
      </c>
      <c r="G40" s="33">
        <f t="shared" si="17"/>
        <v>83333.333333333328</v>
      </c>
      <c r="H40" s="33">
        <f t="shared" si="17"/>
        <v>83333.333333333328</v>
      </c>
      <c r="I40" s="33">
        <f t="shared" si="17"/>
        <v>83333.333333333328</v>
      </c>
      <c r="J40" s="33">
        <f t="shared" si="17"/>
        <v>83333.333333333328</v>
      </c>
      <c r="K40" s="33">
        <f t="shared" si="17"/>
        <v>83333.333333333328</v>
      </c>
      <c r="L40" s="33">
        <f t="shared" si="17"/>
        <v>83333.333333333328</v>
      </c>
      <c r="M40" s="33">
        <f t="shared" si="17"/>
        <v>83333.333333333328</v>
      </c>
      <c r="N40" s="33">
        <f t="shared" si="17"/>
        <v>83333.333333333328</v>
      </c>
      <c r="O40" s="33">
        <f t="shared" si="17"/>
        <v>83333.333333333328</v>
      </c>
      <c r="P40" s="9">
        <f t="shared" si="11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18">300000/12</f>
        <v>25000</v>
      </c>
      <c r="E41" s="33">
        <f t="shared" si="18"/>
        <v>25000</v>
      </c>
      <c r="F41" s="33">
        <f t="shared" si="18"/>
        <v>25000</v>
      </c>
      <c r="G41" s="33">
        <f t="shared" si="18"/>
        <v>25000</v>
      </c>
      <c r="H41" s="33">
        <f t="shared" si="18"/>
        <v>25000</v>
      </c>
      <c r="I41" s="33">
        <f t="shared" si="18"/>
        <v>25000</v>
      </c>
      <c r="J41" s="33">
        <f t="shared" si="18"/>
        <v>25000</v>
      </c>
      <c r="K41" s="33">
        <f t="shared" si="18"/>
        <v>25000</v>
      </c>
      <c r="L41" s="33">
        <f t="shared" si="18"/>
        <v>25000</v>
      </c>
      <c r="M41" s="33">
        <f t="shared" si="18"/>
        <v>25000</v>
      </c>
      <c r="N41" s="33">
        <f t="shared" si="18"/>
        <v>25000</v>
      </c>
      <c r="O41" s="33">
        <f t="shared" si="18"/>
        <v>25000</v>
      </c>
      <c r="P41" s="9">
        <f t="shared" si="11"/>
        <v>300000</v>
      </c>
    </row>
    <row r="42" spans="2:16" ht="18" customHeight="1" x14ac:dyDescent="0.2">
      <c r="B42" s="14" t="s">
        <v>61</v>
      </c>
      <c r="C42" s="33"/>
      <c r="D42" s="33">
        <f t="shared" ref="D42:O42" si="19">3000000/12</f>
        <v>250000</v>
      </c>
      <c r="E42" s="33">
        <f t="shared" si="19"/>
        <v>250000</v>
      </c>
      <c r="F42" s="33">
        <f t="shared" si="19"/>
        <v>250000</v>
      </c>
      <c r="G42" s="33">
        <f t="shared" si="19"/>
        <v>250000</v>
      </c>
      <c r="H42" s="33">
        <f t="shared" si="19"/>
        <v>250000</v>
      </c>
      <c r="I42" s="33">
        <f t="shared" si="19"/>
        <v>250000</v>
      </c>
      <c r="J42" s="33">
        <f t="shared" si="19"/>
        <v>250000</v>
      </c>
      <c r="K42" s="33">
        <f t="shared" si="19"/>
        <v>250000</v>
      </c>
      <c r="L42" s="33">
        <f t="shared" si="19"/>
        <v>250000</v>
      </c>
      <c r="M42" s="33">
        <f t="shared" si="19"/>
        <v>250000</v>
      </c>
      <c r="N42" s="33">
        <f t="shared" si="19"/>
        <v>250000</v>
      </c>
      <c r="O42" s="33">
        <f t="shared" si="19"/>
        <v>250000</v>
      </c>
      <c r="P42" s="9">
        <f t="shared" si="11"/>
        <v>3000000</v>
      </c>
    </row>
    <row r="43" spans="2:16" ht="18" customHeight="1" x14ac:dyDescent="0.2">
      <c r="B43" s="15" t="s">
        <v>8</v>
      </c>
      <c r="C43" s="9"/>
      <c r="D43" s="33">
        <f t="shared" ref="D43:O43" si="20">500000/12</f>
        <v>41666.666666666664</v>
      </c>
      <c r="E43" s="33">
        <f t="shared" si="20"/>
        <v>41666.666666666664</v>
      </c>
      <c r="F43" s="33">
        <f t="shared" si="20"/>
        <v>41666.666666666664</v>
      </c>
      <c r="G43" s="33">
        <f t="shared" si="20"/>
        <v>41666.666666666664</v>
      </c>
      <c r="H43" s="33">
        <f t="shared" si="20"/>
        <v>41666.666666666664</v>
      </c>
      <c r="I43" s="33">
        <f t="shared" si="20"/>
        <v>41666.666666666664</v>
      </c>
      <c r="J43" s="33">
        <f t="shared" si="20"/>
        <v>41666.666666666664</v>
      </c>
      <c r="K43" s="33">
        <f t="shared" si="20"/>
        <v>41666.666666666664</v>
      </c>
      <c r="L43" s="33">
        <f t="shared" si="20"/>
        <v>41666.666666666664</v>
      </c>
      <c r="M43" s="33">
        <f t="shared" si="20"/>
        <v>41666.666666666664</v>
      </c>
      <c r="N43" s="33">
        <f t="shared" si="20"/>
        <v>41666.666666666664</v>
      </c>
      <c r="O43" s="33">
        <f t="shared" si="20"/>
        <v>41666.666666666664</v>
      </c>
      <c r="P43" s="9">
        <f t="shared" si="11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1">1200000/12</f>
        <v>100000</v>
      </c>
      <c r="E44" s="33">
        <f t="shared" si="21"/>
        <v>100000</v>
      </c>
      <c r="F44" s="33">
        <f t="shared" si="21"/>
        <v>100000</v>
      </c>
      <c r="G44" s="33">
        <f t="shared" si="21"/>
        <v>100000</v>
      </c>
      <c r="H44" s="33">
        <f t="shared" si="21"/>
        <v>100000</v>
      </c>
      <c r="I44" s="33">
        <f t="shared" si="21"/>
        <v>100000</v>
      </c>
      <c r="J44" s="33">
        <f t="shared" si="21"/>
        <v>100000</v>
      </c>
      <c r="K44" s="33">
        <f t="shared" si="21"/>
        <v>100000</v>
      </c>
      <c r="L44" s="33">
        <f t="shared" si="21"/>
        <v>100000</v>
      </c>
      <c r="M44" s="33">
        <f t="shared" si="21"/>
        <v>100000</v>
      </c>
      <c r="N44" s="33">
        <f t="shared" si="21"/>
        <v>100000</v>
      </c>
      <c r="O44" s="33">
        <f t="shared" si="21"/>
        <v>100000</v>
      </c>
      <c r="P44" s="9">
        <f t="shared" si="11"/>
        <v>1200000</v>
      </c>
    </row>
    <row r="45" spans="2:16" ht="18" customHeight="1" x14ac:dyDescent="0.2">
      <c r="B45" s="14" t="s">
        <v>48</v>
      </c>
      <c r="C45" s="9"/>
      <c r="D45" s="33">
        <f>64699500/12</f>
        <v>5391625</v>
      </c>
      <c r="E45" s="33">
        <f t="shared" ref="E45:O45" si="22">64699500/12</f>
        <v>5391625</v>
      </c>
      <c r="F45" s="33">
        <f t="shared" si="22"/>
        <v>5391625</v>
      </c>
      <c r="G45" s="33">
        <f t="shared" si="22"/>
        <v>5391625</v>
      </c>
      <c r="H45" s="33">
        <f t="shared" si="22"/>
        <v>5391625</v>
      </c>
      <c r="I45" s="33">
        <f t="shared" si="22"/>
        <v>5391625</v>
      </c>
      <c r="J45" s="33">
        <f t="shared" si="22"/>
        <v>5391625</v>
      </c>
      <c r="K45" s="33">
        <f t="shared" si="22"/>
        <v>5391625</v>
      </c>
      <c r="L45" s="33">
        <f t="shared" si="22"/>
        <v>5391625</v>
      </c>
      <c r="M45" s="33">
        <f t="shared" si="22"/>
        <v>5391625</v>
      </c>
      <c r="N45" s="33">
        <f t="shared" si="22"/>
        <v>5391625</v>
      </c>
      <c r="O45" s="33">
        <f t="shared" si="22"/>
        <v>5391625</v>
      </c>
      <c r="P45" s="9">
        <f t="shared" si="11"/>
        <v>64699500</v>
      </c>
    </row>
    <row r="46" spans="2:16" ht="18" customHeight="1" x14ac:dyDescent="0.2">
      <c r="B46" s="14" t="s">
        <v>62</v>
      </c>
      <c r="C46" s="9"/>
      <c r="D46" s="33">
        <f t="shared" ref="D46:O46" si="23">400000/12</f>
        <v>33333.333333333336</v>
      </c>
      <c r="E46" s="33">
        <f t="shared" si="23"/>
        <v>33333.333333333336</v>
      </c>
      <c r="F46" s="33">
        <f t="shared" si="23"/>
        <v>33333.333333333336</v>
      </c>
      <c r="G46" s="33">
        <f t="shared" si="23"/>
        <v>33333.333333333336</v>
      </c>
      <c r="H46" s="33">
        <f t="shared" si="23"/>
        <v>33333.333333333336</v>
      </c>
      <c r="I46" s="33">
        <f t="shared" si="23"/>
        <v>33333.333333333336</v>
      </c>
      <c r="J46" s="33">
        <f t="shared" si="23"/>
        <v>33333.333333333336</v>
      </c>
      <c r="K46" s="33">
        <f t="shared" si="23"/>
        <v>33333.333333333336</v>
      </c>
      <c r="L46" s="33">
        <f t="shared" si="23"/>
        <v>33333.333333333336</v>
      </c>
      <c r="M46" s="33">
        <f t="shared" si="23"/>
        <v>33333.333333333336</v>
      </c>
      <c r="N46" s="33">
        <f t="shared" si="23"/>
        <v>33333.333333333336</v>
      </c>
      <c r="O46" s="33">
        <f t="shared" si="23"/>
        <v>33333.333333333336</v>
      </c>
      <c r="P46" s="9">
        <f t="shared" si="11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4">1000000/12</f>
        <v>83333.333333333328</v>
      </c>
      <c r="E47" s="33">
        <f t="shared" si="24"/>
        <v>83333.333333333328</v>
      </c>
      <c r="F47" s="33">
        <f t="shared" si="24"/>
        <v>83333.333333333328</v>
      </c>
      <c r="G47" s="33">
        <f t="shared" si="24"/>
        <v>83333.333333333328</v>
      </c>
      <c r="H47" s="33">
        <f t="shared" si="24"/>
        <v>83333.333333333328</v>
      </c>
      <c r="I47" s="33">
        <f t="shared" si="24"/>
        <v>83333.333333333328</v>
      </c>
      <c r="J47" s="33">
        <f t="shared" si="24"/>
        <v>83333.333333333328</v>
      </c>
      <c r="K47" s="33">
        <f t="shared" si="24"/>
        <v>83333.333333333328</v>
      </c>
      <c r="L47" s="33">
        <f t="shared" si="24"/>
        <v>83333.333333333328</v>
      </c>
      <c r="M47" s="33">
        <f t="shared" si="24"/>
        <v>83333.333333333328</v>
      </c>
      <c r="N47" s="33">
        <f t="shared" si="24"/>
        <v>83333.333333333328</v>
      </c>
      <c r="O47" s="33">
        <f t="shared" si="24"/>
        <v>83333.333333333328</v>
      </c>
      <c r="P47" s="9">
        <f t="shared" si="11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5">(39468000+1500000)/12</f>
        <v>3414000</v>
      </c>
      <c r="E48" s="33">
        <f t="shared" si="25"/>
        <v>3414000</v>
      </c>
      <c r="F48" s="33">
        <f t="shared" si="25"/>
        <v>3414000</v>
      </c>
      <c r="G48" s="33">
        <f t="shared" si="25"/>
        <v>3414000</v>
      </c>
      <c r="H48" s="33">
        <f t="shared" si="25"/>
        <v>3414000</v>
      </c>
      <c r="I48" s="33">
        <f t="shared" si="25"/>
        <v>3414000</v>
      </c>
      <c r="J48" s="33">
        <f t="shared" si="25"/>
        <v>3414000</v>
      </c>
      <c r="K48" s="33">
        <f t="shared" si="25"/>
        <v>3414000</v>
      </c>
      <c r="L48" s="33">
        <f t="shared" si="25"/>
        <v>3414000</v>
      </c>
      <c r="M48" s="33">
        <f t="shared" si="25"/>
        <v>3414000</v>
      </c>
      <c r="N48" s="33">
        <f t="shared" si="25"/>
        <v>3414000</v>
      </c>
      <c r="O48" s="33">
        <f t="shared" si="25"/>
        <v>3414000</v>
      </c>
      <c r="P48" s="9">
        <f t="shared" si="11"/>
        <v>40968000</v>
      </c>
    </row>
    <row r="49" spans="2:16" ht="18" customHeight="1" x14ac:dyDescent="0.2">
      <c r="B49" s="15" t="s">
        <v>11</v>
      </c>
      <c r="C49" s="33"/>
      <c r="D49" s="33">
        <f>((('2023'!P23-'2023'!P65)*0.21)/12)+((('2023'!P23-'2023'!P65)*0.05)/12)</f>
        <v>817841.21838172758</v>
      </c>
      <c r="E49" s="33">
        <f>((('2023'!P23-'2023'!P65)*0.21)/12)+((('2023'!P23-'2023'!P65)*0.05)/12)</f>
        <v>817841.21838172758</v>
      </c>
      <c r="F49" s="33">
        <f>((('2023'!P23-'2023'!P65)*0.21)/12)+((('2023'!P23-'2023'!P65)*0.05)/12)</f>
        <v>817841.21838172758</v>
      </c>
      <c r="G49" s="33">
        <f>((('2023'!P23-'2023'!P65)*0.21)/12)+((('2023'!P23-'2023'!P65)*0.05)/12)</f>
        <v>817841.21838172758</v>
      </c>
      <c r="H49" s="33">
        <f>((('2023'!P23-'2023'!P65)*0.21)/12)+((('2023'!P23-'2023'!P65)*0.05)/12)</f>
        <v>817841.21838172758</v>
      </c>
      <c r="I49" s="33">
        <f>((('2023'!P23-'2023'!P65)*0.21)/12)+((('2023'!P23-'2023'!P65)*0.05)/12)</f>
        <v>817841.21838172758</v>
      </c>
      <c r="J49" s="33">
        <f>((('2023'!P23-'2023'!P65)*0.21)/12)+((('2023'!P23-'2023'!P65)*0.05)/12)</f>
        <v>817841.21838172758</v>
      </c>
      <c r="K49" s="33">
        <f>((('2023'!P23-'2023'!P65)*0.21)/12)+((('2023'!P23-'2023'!P65)*0.05)/12)</f>
        <v>817841.21838172758</v>
      </c>
      <c r="L49" s="33">
        <f>((('2023'!P23-'2023'!P65)*0.21)/12)+((('2023'!P23-'2023'!P65)*0.05)/12)</f>
        <v>817841.21838172758</v>
      </c>
      <c r="M49" s="33">
        <f>((('2023'!P23-'2023'!P65)*0.21)/12)+((('2023'!P23-'2023'!P65)*0.05)/12)</f>
        <v>817841.21838172758</v>
      </c>
      <c r="N49" s="33">
        <f>((('2023'!P23-'2023'!P65)*0.21)/12)+((('2023'!P23-'2023'!P65)*0.05)/12)</f>
        <v>817841.21838172758</v>
      </c>
      <c r="O49" s="33">
        <f>((('2023'!P23-'2023'!P65)*0.21)/12)+((('2023'!P23-'2023'!P65)*0.05)/12)</f>
        <v>817841.21838172758</v>
      </c>
      <c r="P49" s="9">
        <f t="shared" si="11"/>
        <v>9814094.6205807291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1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1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1"/>
        <v>0</v>
      </c>
    </row>
    <row r="53" spans="2:16" ht="18" customHeight="1" x14ac:dyDescent="0.2">
      <c r="B53" s="14" t="s">
        <v>64</v>
      </c>
      <c r="C53" s="33"/>
      <c r="D53" s="33">
        <f>(('2023'!P23-'2023'!P59)*0.1)/12</f>
        <v>1056982.5997496874</v>
      </c>
      <c r="E53" s="33">
        <f>(('2023'!P23-'2023'!P59)*0.1)/12</f>
        <v>1056982.5997496874</v>
      </c>
      <c r="F53" s="33">
        <f>(('2023'!P23-'2023'!P59)*0.1)/12</f>
        <v>1056982.5997496874</v>
      </c>
      <c r="G53" s="33">
        <f>(('2023'!P23-'2023'!P59)*0.1)/12</f>
        <v>1056982.5997496874</v>
      </c>
      <c r="H53" s="33">
        <f>(('2023'!P23-'2023'!P59)*0.1)/12</f>
        <v>1056982.5997496874</v>
      </c>
      <c r="I53" s="33">
        <f>(('2023'!P23-'2023'!P59)*0.1)/12</f>
        <v>1056982.5997496874</v>
      </c>
      <c r="J53" s="33">
        <f>(('2023'!P23-'2023'!P59)*0.1)/12</f>
        <v>1056982.5997496874</v>
      </c>
      <c r="K53" s="33">
        <f>(('2023'!P23-'2023'!P59)*0.1)/12</f>
        <v>1056982.5997496874</v>
      </c>
      <c r="L53" s="33">
        <f>(('2023'!P23-'2023'!P59)*0.1)/12</f>
        <v>1056982.5997496874</v>
      </c>
      <c r="M53" s="33">
        <f>(('2023'!P23-'2023'!P59)*0.1)/12</f>
        <v>1056982.5997496874</v>
      </c>
      <c r="N53" s="33">
        <f>(('2023'!P23-'2023'!P59)*0.1)/12</f>
        <v>1056982.5997496874</v>
      </c>
      <c r="O53" s="33">
        <f>(('2023'!P23-'2023'!P59)*0.1)/12</f>
        <v>1056982.5997496874</v>
      </c>
      <c r="P53" s="9">
        <f t="shared" si="11"/>
        <v>12683791.196996251</v>
      </c>
    </row>
    <row r="54" spans="2:16" ht="18" customHeight="1" x14ac:dyDescent="0.2">
      <c r="B54" s="14" t="s">
        <v>72</v>
      </c>
      <c r="C54" s="9"/>
      <c r="D54" s="33">
        <f t="shared" ref="D54:O54" si="26">400000/12</f>
        <v>33333.333333333336</v>
      </c>
      <c r="E54" s="33">
        <f t="shared" si="26"/>
        <v>33333.333333333336</v>
      </c>
      <c r="F54" s="33">
        <f t="shared" si="26"/>
        <v>33333.333333333336</v>
      </c>
      <c r="G54" s="33">
        <f t="shared" si="26"/>
        <v>33333.333333333336</v>
      </c>
      <c r="H54" s="33">
        <f t="shared" si="26"/>
        <v>33333.333333333336</v>
      </c>
      <c r="I54" s="33">
        <f t="shared" si="26"/>
        <v>33333.333333333336</v>
      </c>
      <c r="J54" s="33">
        <f t="shared" si="26"/>
        <v>33333.333333333336</v>
      </c>
      <c r="K54" s="33">
        <f t="shared" si="26"/>
        <v>33333.333333333336</v>
      </c>
      <c r="L54" s="33">
        <f t="shared" si="26"/>
        <v>33333.333333333336</v>
      </c>
      <c r="M54" s="33">
        <f t="shared" si="26"/>
        <v>33333.333333333336</v>
      </c>
      <c r="N54" s="33">
        <f t="shared" si="26"/>
        <v>33333.333333333336</v>
      </c>
      <c r="O54" s="33">
        <f t="shared" si="26"/>
        <v>33333.333333333336</v>
      </c>
      <c r="P54" s="9">
        <f t="shared" si="11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27">2000000/12</f>
        <v>166666.66666666666</v>
      </c>
      <c r="E55" s="33">
        <f t="shared" si="27"/>
        <v>166666.66666666666</v>
      </c>
      <c r="F55" s="33">
        <f t="shared" si="27"/>
        <v>166666.66666666666</v>
      </c>
      <c r="G55" s="33">
        <f t="shared" si="27"/>
        <v>166666.66666666666</v>
      </c>
      <c r="H55" s="33">
        <f t="shared" si="27"/>
        <v>166666.66666666666</v>
      </c>
      <c r="I55" s="33">
        <f t="shared" si="27"/>
        <v>166666.66666666666</v>
      </c>
      <c r="J55" s="33">
        <f t="shared" si="27"/>
        <v>166666.66666666666</v>
      </c>
      <c r="K55" s="33">
        <f t="shared" si="27"/>
        <v>166666.66666666666</v>
      </c>
      <c r="L55" s="33">
        <f t="shared" si="27"/>
        <v>166666.66666666666</v>
      </c>
      <c r="M55" s="33">
        <f t="shared" si="27"/>
        <v>166666.66666666666</v>
      </c>
      <c r="N55" s="33">
        <f t="shared" si="27"/>
        <v>166666.66666666666</v>
      </c>
      <c r="O55" s="33">
        <f t="shared" si="27"/>
        <v>166666.66666666666</v>
      </c>
      <c r="P55" s="9">
        <f t="shared" si="11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ref="P56:P58" si="28">SUM(D56:O56)</f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28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28"/>
        <v>0</v>
      </c>
    </row>
    <row r="59" spans="2:16" ht="18" customHeight="1" x14ac:dyDescent="0.2">
      <c r="B59" s="16" t="s">
        <v>14</v>
      </c>
      <c r="C59" s="17">
        <f t="shared" ref="C59:P59" si="29">SUM(C27:C58)</f>
        <v>0</v>
      </c>
      <c r="D59" s="17">
        <f t="shared" si="29"/>
        <v>44790975.648131408</v>
      </c>
      <c r="E59" s="17">
        <f t="shared" si="29"/>
        <v>44790975.648131408</v>
      </c>
      <c r="F59" s="17">
        <f t="shared" si="29"/>
        <v>44790975.648131408</v>
      </c>
      <c r="G59" s="17">
        <f t="shared" si="29"/>
        <v>44790975.648131408</v>
      </c>
      <c r="H59" s="17">
        <f t="shared" si="29"/>
        <v>44790975.648131408</v>
      </c>
      <c r="I59" s="17">
        <f t="shared" si="29"/>
        <v>44790975.648131408</v>
      </c>
      <c r="J59" s="17">
        <f t="shared" si="29"/>
        <v>44790975.648131408</v>
      </c>
      <c r="K59" s="17">
        <f t="shared" si="29"/>
        <v>44790975.648131408</v>
      </c>
      <c r="L59" s="17">
        <f t="shared" si="29"/>
        <v>44790975.648131408</v>
      </c>
      <c r="M59" s="17">
        <f t="shared" si="29"/>
        <v>44790975.648131408</v>
      </c>
      <c r="N59" s="17">
        <f t="shared" si="29"/>
        <v>44790975.648131408</v>
      </c>
      <c r="O59" s="17">
        <f t="shared" si="29"/>
        <v>44790975.648131408</v>
      </c>
      <c r="P59" s="17">
        <f t="shared" si="29"/>
        <v>537491707.77757692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f>P14*0.2</f>
        <v>145507414.09999999</v>
      </c>
      <c r="P60" s="9">
        <f t="shared" ref="P60:P64" si="30">SUM(D60:O60)</f>
        <v>145507414.09999999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0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0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0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9893399.6788004469</v>
      </c>
      <c r="P64" s="9">
        <f t="shared" si="30"/>
        <v>9893399.6788004469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1">SUM(D59:D64)</f>
        <v>44790975.648131408</v>
      </c>
      <c r="E65" s="17">
        <f t="shared" si="31"/>
        <v>44790975.648131408</v>
      </c>
      <c r="F65" s="17">
        <f t="shared" si="31"/>
        <v>44790975.648131408</v>
      </c>
      <c r="G65" s="17">
        <f t="shared" si="31"/>
        <v>44790975.648131408</v>
      </c>
      <c r="H65" s="17">
        <f t="shared" si="31"/>
        <v>44790975.648131408</v>
      </c>
      <c r="I65" s="17">
        <f t="shared" si="31"/>
        <v>44790975.648131408</v>
      </c>
      <c r="J65" s="17">
        <f t="shared" si="31"/>
        <v>44790975.648131408</v>
      </c>
      <c r="K65" s="17">
        <f t="shared" si="31"/>
        <v>44790975.648131408</v>
      </c>
      <c r="L65" s="17">
        <f t="shared" si="31"/>
        <v>44790975.648131408</v>
      </c>
      <c r="M65" s="17">
        <f t="shared" si="31"/>
        <v>44790975.648131408</v>
      </c>
      <c r="N65" s="17">
        <f t="shared" si="31"/>
        <v>44790975.648131408</v>
      </c>
      <c r="O65" s="17">
        <f t="shared" si="31"/>
        <v>200191789.42693183</v>
      </c>
      <c r="P65" s="17">
        <f t="shared" si="31"/>
        <v>692892521.55637741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2">(C24-C65)</f>
        <v>0</v>
      </c>
      <c r="D66" s="17">
        <f t="shared" si="32"/>
        <v>99593135.411226898</v>
      </c>
      <c r="E66" s="17">
        <f t="shared" si="32"/>
        <v>89097150.503454417</v>
      </c>
      <c r="F66" s="17">
        <f t="shared" si="32"/>
        <v>110005924.99519989</v>
      </c>
      <c r="G66" s="17">
        <f t="shared" si="32"/>
        <v>130941791.21893919</v>
      </c>
      <c r="H66" s="17">
        <f t="shared" si="32"/>
        <v>151906103.76127201</v>
      </c>
      <c r="I66" s="17">
        <f t="shared" si="32"/>
        <v>172900284.93812805</v>
      </c>
      <c r="J66" s="17">
        <f t="shared" si="32"/>
        <v>193925828.1812335</v>
      </c>
      <c r="K66" s="17">
        <f t="shared" si="32"/>
        <v>214984301.59390077</v>
      </c>
      <c r="L66" s="17">
        <f t="shared" si="32"/>
        <v>236077351.68460795</v>
      </c>
      <c r="M66" s="17">
        <f t="shared" si="32"/>
        <v>260006707.28725705</v>
      </c>
      <c r="N66" s="17">
        <f t="shared" si="32"/>
        <v>283974183.67744517</v>
      </c>
      <c r="O66" s="17">
        <f t="shared" si="32"/>
        <v>152580873.11574891</v>
      </c>
      <c r="P66" s="17">
        <f t="shared" si="32"/>
        <v>152580873.11574864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YOeZYRaduS6357FP2Sj2RafEZ1NGbb7yT23xiHbP+almhLBqAOpFf9XFAC81GhMrVI1KNoPRgxuHsvMAFuI/EQ==" saltValue="BpbjLzbqfJEv3TZNfkFY/w==" spinCount="100000" sheet="1" objects="1" scenarios="1"/>
  <pageMargins left="0" right="0" top="0.5" bottom="0.25" header="0" footer="0"/>
  <pageSetup scale="45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S74"/>
  <sheetViews>
    <sheetView showGridLines="0" zoomScale="90" zoomScaleNormal="90" workbookViewId="0">
      <pane ySplit="4" topLeftCell="A5" activePane="bottomLeft" state="frozen"/>
      <selection pane="bottomLeft" activeCell="D50" sqref="D50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45658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45658</v>
      </c>
      <c r="E4" s="30">
        <f>DATE(YEAR(D4),MONTH(D4)+1,1)</f>
        <v>45689</v>
      </c>
      <c r="F4" s="30">
        <f t="shared" ref="F4:O4" si="0">DATE(YEAR(E4),MONTH(E4)+1,1)</f>
        <v>45717</v>
      </c>
      <c r="G4" s="30">
        <f t="shared" si="0"/>
        <v>45748</v>
      </c>
      <c r="H4" s="30">
        <f t="shared" si="0"/>
        <v>45778</v>
      </c>
      <c r="I4" s="30">
        <f t="shared" si="0"/>
        <v>45809</v>
      </c>
      <c r="J4" s="30">
        <f t="shared" si="0"/>
        <v>45839</v>
      </c>
      <c r="K4" s="30">
        <f t="shared" si="0"/>
        <v>45870</v>
      </c>
      <c r="L4" s="30">
        <f t="shared" si="0"/>
        <v>45901</v>
      </c>
      <c r="M4" s="30">
        <f t="shared" si="0"/>
        <v>45931</v>
      </c>
      <c r="N4" s="30">
        <f t="shared" si="0"/>
        <v>45962</v>
      </c>
      <c r="O4" s="30">
        <f t="shared" si="0"/>
        <v>45992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'2024'!P66</f>
        <v>152580873.11574864</v>
      </c>
      <c r="E5" s="9">
        <f t="shared" ref="E5:O5" si="1">D66</f>
        <v>165932037.03383967</v>
      </c>
      <c r="F5" s="9">
        <f t="shared" si="1"/>
        <v>179327330.52860558</v>
      </c>
      <c r="G5" s="9">
        <f t="shared" si="1"/>
        <v>192768960.07888007</v>
      </c>
      <c r="H5" s="9">
        <f t="shared" si="1"/>
        <v>206259242.48743862</v>
      </c>
      <c r="I5" s="9">
        <f t="shared" si="1"/>
        <v>219800610.3971954</v>
      </c>
      <c r="J5" s="9">
        <f t="shared" si="1"/>
        <v>233395618.08321035</v>
      </c>
      <c r="K5" s="9">
        <f t="shared" si="1"/>
        <v>247046947.53429633</v>
      </c>
      <c r="L5" s="9">
        <f t="shared" si="1"/>
        <v>260757414.83870697</v>
      </c>
      <c r="M5" s="9">
        <f t="shared" si="1"/>
        <v>274529976.88910842</v>
      </c>
      <c r="N5" s="9">
        <f t="shared" si="1"/>
        <v>291167738.4228003</v>
      </c>
      <c r="O5" s="9">
        <f t="shared" si="1"/>
        <v>307873959.41394705</v>
      </c>
      <c r="P5" s="9">
        <f>D5</f>
        <v>152580873.11574864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(125515831/4)+(125515831/4)</f>
        <v>62757915.5</v>
      </c>
      <c r="E9" s="9">
        <f t="shared" si="3"/>
        <v>62757915.5</v>
      </c>
      <c r="F9" s="9">
        <f t="shared" si="3"/>
        <v>62757915.5</v>
      </c>
      <c r="G9" s="9">
        <f t="shared" si="3"/>
        <v>62757915.5</v>
      </c>
      <c r="H9" s="9">
        <f t="shared" si="3"/>
        <v>62757915.5</v>
      </c>
      <c r="I9" s="9">
        <f t="shared" si="3"/>
        <v>62757915.5</v>
      </c>
      <c r="J9" s="9">
        <f t="shared" si="3"/>
        <v>62757915.5</v>
      </c>
      <c r="K9" s="9">
        <f t="shared" si="3"/>
        <v>62757915.5</v>
      </c>
      <c r="L9" s="9">
        <f t="shared" si="3"/>
        <v>62757915.5</v>
      </c>
      <c r="M9" s="9">
        <f t="shared" si="3"/>
        <v>62757915.5</v>
      </c>
      <c r="N9" s="9">
        <f t="shared" si="3"/>
        <v>62757915.5</v>
      </c>
      <c r="O9" s="9">
        <f t="shared" si="3"/>
        <v>62757915.5</v>
      </c>
      <c r="P9" s="9">
        <f t="shared" si="2"/>
        <v>753094986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58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65157915.5</v>
      </c>
      <c r="E14" s="9">
        <f t="shared" si="5"/>
        <v>65157915.5</v>
      </c>
      <c r="F14" s="9">
        <f t="shared" si="5"/>
        <v>65157915.5</v>
      </c>
      <c r="G14" s="9">
        <f t="shared" si="5"/>
        <v>65157915.5</v>
      </c>
      <c r="H14" s="9">
        <f t="shared" si="5"/>
        <v>65157915.5</v>
      </c>
      <c r="I14" s="9">
        <f t="shared" si="5"/>
        <v>65157915.5</v>
      </c>
      <c r="J14" s="9">
        <f t="shared" si="5"/>
        <v>65157915.5</v>
      </c>
      <c r="K14" s="9">
        <f t="shared" si="5"/>
        <v>65157915.5</v>
      </c>
      <c r="L14" s="9">
        <f t="shared" si="5"/>
        <v>65157915.5</v>
      </c>
      <c r="M14" s="9">
        <f t="shared" si="5"/>
        <v>67957915.5</v>
      </c>
      <c r="N14" s="9">
        <f t="shared" si="5"/>
        <v>67957915.5</v>
      </c>
      <c r="O14" s="9">
        <f t="shared" si="5"/>
        <v>67957915.5</v>
      </c>
      <c r="P14" s="9">
        <f t="shared" si="2"/>
        <v>790294986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f t="shared" si="2"/>
        <v>0</v>
      </c>
    </row>
    <row r="17" spans="2:16" ht="18" customHeight="1" x14ac:dyDescent="0.2">
      <c r="B17" s="14" t="s">
        <v>47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f t="shared" si="2"/>
        <v>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6">D18+(D18*0.05)</f>
        <v>926721.11017217464</v>
      </c>
      <c r="F18" s="9">
        <f t="shared" si="6"/>
        <v>973057.16568078334</v>
      </c>
      <c r="G18" s="9">
        <f t="shared" si="6"/>
        <v>1021710.0239648225</v>
      </c>
      <c r="H18" s="9">
        <f t="shared" si="6"/>
        <v>1072795.5251630635</v>
      </c>
      <c r="I18" s="9">
        <f t="shared" si="6"/>
        <v>1126435.3014212167</v>
      </c>
      <c r="J18" s="9">
        <f t="shared" si="6"/>
        <v>1182757.0664922774</v>
      </c>
      <c r="K18" s="9">
        <f t="shared" si="6"/>
        <v>1241894.9198168912</v>
      </c>
      <c r="L18" s="9">
        <f t="shared" si="6"/>
        <v>1303989.6658077356</v>
      </c>
      <c r="M18" s="9">
        <f t="shared" si="6"/>
        <v>1369189.1490981225</v>
      </c>
      <c r="N18" s="9">
        <f t="shared" si="6"/>
        <v>1437648.6065530286</v>
      </c>
      <c r="O18" s="9">
        <f t="shared" si="6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f t="shared" si="2"/>
        <v>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7">SUM(D14:D22)</f>
        <v>66040507.033497311</v>
      </c>
      <c r="E23" s="17">
        <f t="shared" si="7"/>
        <v>66084636.610172175</v>
      </c>
      <c r="F23" s="17">
        <f t="shared" si="7"/>
        <v>66130972.665680781</v>
      </c>
      <c r="G23" s="17">
        <f t="shared" si="7"/>
        <v>66179625.523964822</v>
      </c>
      <c r="H23" s="17">
        <f t="shared" si="7"/>
        <v>66230711.025163062</v>
      </c>
      <c r="I23" s="17">
        <f t="shared" si="7"/>
        <v>66284350.801421218</v>
      </c>
      <c r="J23" s="17">
        <f t="shared" si="7"/>
        <v>66340672.566492274</v>
      </c>
      <c r="K23" s="17">
        <f t="shared" si="7"/>
        <v>66399810.419816889</v>
      </c>
      <c r="L23" s="17">
        <f t="shared" si="7"/>
        <v>66461905.165807739</v>
      </c>
      <c r="M23" s="17">
        <f t="shared" si="7"/>
        <v>69327104.649098128</v>
      </c>
      <c r="N23" s="17">
        <f t="shared" si="7"/>
        <v>69395564.106553033</v>
      </c>
      <c r="O23" s="17">
        <f t="shared" si="7"/>
        <v>69467446.536880687</v>
      </c>
      <c r="P23" s="17">
        <f t="shared" si="7"/>
        <v>804343307.1045481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8">(D5+D23)</f>
        <v>218621380.14924595</v>
      </c>
      <c r="E24" s="17">
        <f t="shared" si="8"/>
        <v>232016673.64401186</v>
      </c>
      <c r="F24" s="17">
        <f t="shared" si="8"/>
        <v>245458303.19428635</v>
      </c>
      <c r="G24" s="17">
        <f t="shared" si="8"/>
        <v>258948585.60284489</v>
      </c>
      <c r="H24" s="17">
        <f t="shared" si="8"/>
        <v>272489953.51260167</v>
      </c>
      <c r="I24" s="17">
        <f t="shared" si="8"/>
        <v>286084961.19861662</v>
      </c>
      <c r="J24" s="17">
        <f t="shared" si="8"/>
        <v>299736290.64970261</v>
      </c>
      <c r="K24" s="17">
        <f t="shared" si="8"/>
        <v>313446757.95411325</v>
      </c>
      <c r="L24" s="17">
        <f t="shared" si="8"/>
        <v>327219320.00451469</v>
      </c>
      <c r="M24" s="17">
        <f t="shared" si="8"/>
        <v>343857081.53820658</v>
      </c>
      <c r="N24" s="17">
        <f t="shared" si="8"/>
        <v>360563302.52935332</v>
      </c>
      <c r="O24" s="17">
        <f t="shared" si="8"/>
        <v>377341405.95082772</v>
      </c>
      <c r="P24" s="17">
        <f t="shared" si="8"/>
        <v>956924180.22029674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9">(153720990+25000000+25000000)/12</f>
        <v>16976749.166666668</v>
      </c>
      <c r="E28" s="9">
        <f t="shared" si="9"/>
        <v>16976749.166666668</v>
      </c>
      <c r="F28" s="9">
        <f t="shared" si="9"/>
        <v>16976749.166666668</v>
      </c>
      <c r="G28" s="9">
        <f t="shared" si="9"/>
        <v>16976749.166666668</v>
      </c>
      <c r="H28" s="9">
        <f t="shared" si="9"/>
        <v>16976749.166666668</v>
      </c>
      <c r="I28" s="9">
        <f t="shared" si="9"/>
        <v>16976749.166666668</v>
      </c>
      <c r="J28" s="9">
        <f t="shared" si="9"/>
        <v>16976749.166666668</v>
      </c>
      <c r="K28" s="9">
        <f t="shared" si="9"/>
        <v>16976749.166666668</v>
      </c>
      <c r="L28" s="9">
        <f t="shared" si="9"/>
        <v>16976749.166666668</v>
      </c>
      <c r="M28" s="9">
        <f t="shared" si="9"/>
        <v>16976749.166666668</v>
      </c>
      <c r="N28" s="9">
        <f t="shared" si="9"/>
        <v>16976749.166666668</v>
      </c>
      <c r="O28" s="9">
        <f t="shared" si="9"/>
        <v>16976749.166666668</v>
      </c>
      <c r="P28" s="9">
        <f>SUM(D28:O28)</f>
        <v>203720989.99999997</v>
      </c>
    </row>
    <row r="29" spans="2:16" ht="18" customHeight="1" x14ac:dyDescent="0.2">
      <c r="B29" s="14" t="s">
        <v>50</v>
      </c>
      <c r="C29" s="9"/>
      <c r="D29" s="9">
        <f t="shared" ref="D29:O29" si="10">150000000/12</f>
        <v>12500000</v>
      </c>
      <c r="E29" s="9">
        <f t="shared" si="10"/>
        <v>12500000</v>
      </c>
      <c r="F29" s="9">
        <f t="shared" si="10"/>
        <v>12500000</v>
      </c>
      <c r="G29" s="9">
        <f t="shared" si="10"/>
        <v>12500000</v>
      </c>
      <c r="H29" s="9">
        <f t="shared" si="10"/>
        <v>12500000</v>
      </c>
      <c r="I29" s="9">
        <f t="shared" si="10"/>
        <v>12500000</v>
      </c>
      <c r="J29" s="9">
        <f t="shared" si="10"/>
        <v>12500000</v>
      </c>
      <c r="K29" s="9">
        <f t="shared" si="10"/>
        <v>12500000</v>
      </c>
      <c r="L29" s="9">
        <f t="shared" si="10"/>
        <v>12500000</v>
      </c>
      <c r="M29" s="9">
        <f t="shared" si="10"/>
        <v>12500000</v>
      </c>
      <c r="N29" s="9">
        <f t="shared" si="10"/>
        <v>12500000</v>
      </c>
      <c r="O29" s="9">
        <f t="shared" si="10"/>
        <v>12500000</v>
      </c>
      <c r="P29" s="9">
        <f>SUM(D29:O29)</f>
        <v>150000000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5" si="11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38500000/12</f>
        <v>3208333.3333333335</v>
      </c>
      <c r="E33" s="33">
        <f t="shared" ref="E33:O33" si="12">38500000/12</f>
        <v>3208333.3333333335</v>
      </c>
      <c r="F33" s="33">
        <f t="shared" si="12"/>
        <v>3208333.3333333335</v>
      </c>
      <c r="G33" s="33">
        <f t="shared" si="12"/>
        <v>3208333.3333333335</v>
      </c>
      <c r="H33" s="33">
        <f t="shared" si="12"/>
        <v>3208333.3333333335</v>
      </c>
      <c r="I33" s="33">
        <f t="shared" si="12"/>
        <v>3208333.3333333335</v>
      </c>
      <c r="J33" s="33">
        <f t="shared" si="12"/>
        <v>3208333.3333333335</v>
      </c>
      <c r="K33" s="33">
        <f t="shared" si="12"/>
        <v>3208333.3333333335</v>
      </c>
      <c r="L33" s="33">
        <f t="shared" si="12"/>
        <v>3208333.3333333335</v>
      </c>
      <c r="M33" s="33">
        <f t="shared" si="12"/>
        <v>3208333.3333333335</v>
      </c>
      <c r="N33" s="33">
        <f t="shared" si="12"/>
        <v>3208333.3333333335</v>
      </c>
      <c r="O33" s="33">
        <f t="shared" si="12"/>
        <v>3208333.3333333335</v>
      </c>
      <c r="P33" s="9">
        <f t="shared" si="11"/>
        <v>38500000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1"/>
        <v>0</v>
      </c>
    </row>
    <row r="35" spans="2:16" ht="18" customHeight="1" x14ac:dyDescent="0.2">
      <c r="B35" s="14" t="s">
        <v>66</v>
      </c>
      <c r="C35" s="9"/>
      <c r="D35" s="33">
        <f t="shared" ref="D35:O36" si="13">100000/12</f>
        <v>8333.3333333333339</v>
      </c>
      <c r="E35" s="33">
        <f t="shared" si="13"/>
        <v>8333.3333333333339</v>
      </c>
      <c r="F35" s="33">
        <f t="shared" si="13"/>
        <v>8333.3333333333339</v>
      </c>
      <c r="G35" s="33">
        <f t="shared" si="13"/>
        <v>8333.3333333333339</v>
      </c>
      <c r="H35" s="33">
        <f t="shared" si="13"/>
        <v>8333.3333333333339</v>
      </c>
      <c r="I35" s="33">
        <f t="shared" si="13"/>
        <v>8333.3333333333339</v>
      </c>
      <c r="J35" s="33">
        <f t="shared" si="13"/>
        <v>8333.3333333333339</v>
      </c>
      <c r="K35" s="33">
        <f t="shared" si="13"/>
        <v>8333.3333333333339</v>
      </c>
      <c r="L35" s="33">
        <f t="shared" si="13"/>
        <v>8333.3333333333339</v>
      </c>
      <c r="M35" s="33">
        <f t="shared" si="13"/>
        <v>8333.3333333333339</v>
      </c>
      <c r="N35" s="33">
        <f t="shared" si="13"/>
        <v>8333.3333333333339</v>
      </c>
      <c r="O35" s="33">
        <f t="shared" si="13"/>
        <v>8333.3333333333339</v>
      </c>
      <c r="P35" s="9">
        <f t="shared" si="11"/>
        <v>99999.999999999985</v>
      </c>
    </row>
    <row r="36" spans="2:16" ht="18" customHeight="1" x14ac:dyDescent="0.2">
      <c r="B36" s="14" t="s">
        <v>67</v>
      </c>
      <c r="C36" s="9"/>
      <c r="D36" s="33">
        <f t="shared" si="13"/>
        <v>8333.3333333333339</v>
      </c>
      <c r="E36" s="33">
        <f t="shared" si="13"/>
        <v>8333.3333333333339</v>
      </c>
      <c r="F36" s="33">
        <f t="shared" si="13"/>
        <v>8333.3333333333339</v>
      </c>
      <c r="G36" s="33">
        <f t="shared" si="13"/>
        <v>8333.3333333333339</v>
      </c>
      <c r="H36" s="33">
        <f t="shared" si="13"/>
        <v>8333.3333333333339</v>
      </c>
      <c r="I36" s="33">
        <f t="shared" si="13"/>
        <v>8333.3333333333339</v>
      </c>
      <c r="J36" s="33">
        <f t="shared" si="13"/>
        <v>8333.3333333333339</v>
      </c>
      <c r="K36" s="33">
        <f t="shared" si="13"/>
        <v>8333.3333333333339</v>
      </c>
      <c r="L36" s="33">
        <f t="shared" si="13"/>
        <v>8333.3333333333339</v>
      </c>
      <c r="M36" s="33">
        <f t="shared" si="13"/>
        <v>8333.3333333333339</v>
      </c>
      <c r="N36" s="33">
        <f t="shared" si="13"/>
        <v>8333.3333333333339</v>
      </c>
      <c r="O36" s="33">
        <f t="shared" si="13"/>
        <v>8333.3333333333339</v>
      </c>
      <c r="P36" s="9">
        <f t="shared" si="11"/>
        <v>99999.999999999985</v>
      </c>
    </row>
    <row r="37" spans="2:16" ht="18" customHeight="1" x14ac:dyDescent="0.2">
      <c r="B37" s="15" t="s">
        <v>28</v>
      </c>
      <c r="C37" s="33"/>
      <c r="D37" s="33">
        <f>79475140/12</f>
        <v>6622928.333333333</v>
      </c>
      <c r="E37" s="33">
        <f t="shared" ref="E37:O37" si="14">79475140/12</f>
        <v>6622928.333333333</v>
      </c>
      <c r="F37" s="33">
        <f t="shared" si="14"/>
        <v>6622928.333333333</v>
      </c>
      <c r="G37" s="33">
        <f t="shared" si="14"/>
        <v>6622928.333333333</v>
      </c>
      <c r="H37" s="33">
        <f t="shared" si="14"/>
        <v>6622928.333333333</v>
      </c>
      <c r="I37" s="33">
        <f t="shared" si="14"/>
        <v>6622928.333333333</v>
      </c>
      <c r="J37" s="33">
        <f t="shared" si="14"/>
        <v>6622928.333333333</v>
      </c>
      <c r="K37" s="33">
        <f t="shared" si="14"/>
        <v>6622928.333333333</v>
      </c>
      <c r="L37" s="33">
        <f t="shared" si="14"/>
        <v>6622928.333333333</v>
      </c>
      <c r="M37" s="33">
        <f t="shared" si="14"/>
        <v>6622928.333333333</v>
      </c>
      <c r="N37" s="33">
        <f t="shared" si="14"/>
        <v>6622928.333333333</v>
      </c>
      <c r="O37" s="33">
        <f t="shared" si="14"/>
        <v>6622928.333333333</v>
      </c>
      <c r="P37" s="9">
        <f t="shared" si="11"/>
        <v>79475140</v>
      </c>
    </row>
    <row r="38" spans="2:16" ht="18" customHeight="1" x14ac:dyDescent="0.2">
      <c r="B38" s="14" t="s">
        <v>29</v>
      </c>
      <c r="C38" s="9"/>
      <c r="D38" s="9">
        <f t="shared" ref="D38:O38" si="15">D37*0.152</f>
        <v>1006685.1066666666</v>
      </c>
      <c r="E38" s="9">
        <f t="shared" si="15"/>
        <v>1006685.1066666666</v>
      </c>
      <c r="F38" s="9">
        <f t="shared" si="15"/>
        <v>1006685.1066666666</v>
      </c>
      <c r="G38" s="9">
        <f t="shared" si="15"/>
        <v>1006685.1066666666</v>
      </c>
      <c r="H38" s="9">
        <f t="shared" si="15"/>
        <v>1006685.1066666666</v>
      </c>
      <c r="I38" s="9">
        <f t="shared" si="15"/>
        <v>1006685.1066666666</v>
      </c>
      <c r="J38" s="9">
        <f t="shared" si="15"/>
        <v>1006685.1066666666</v>
      </c>
      <c r="K38" s="9">
        <f t="shared" si="15"/>
        <v>1006685.1066666666</v>
      </c>
      <c r="L38" s="9">
        <f t="shared" si="15"/>
        <v>1006685.1066666666</v>
      </c>
      <c r="M38" s="9">
        <f t="shared" si="15"/>
        <v>1006685.1066666666</v>
      </c>
      <c r="N38" s="9">
        <f t="shared" si="15"/>
        <v>1006685.1066666666</v>
      </c>
      <c r="O38" s="9">
        <f t="shared" si="15"/>
        <v>1006685.1066666666</v>
      </c>
      <c r="P38" s="9">
        <f t="shared" si="11"/>
        <v>12080221.280000001</v>
      </c>
    </row>
    <row r="39" spans="2:16" ht="18" customHeight="1" x14ac:dyDescent="0.2">
      <c r="B39" s="15" t="s">
        <v>5</v>
      </c>
      <c r="C39" s="33"/>
      <c r="D39" s="33">
        <f t="shared" ref="D39:O39" si="16">200000/12</f>
        <v>16666.666666666668</v>
      </c>
      <c r="E39" s="33">
        <f t="shared" si="16"/>
        <v>16666.666666666668</v>
      </c>
      <c r="F39" s="33">
        <f t="shared" si="16"/>
        <v>16666.666666666668</v>
      </c>
      <c r="G39" s="33">
        <f t="shared" si="16"/>
        <v>16666.666666666668</v>
      </c>
      <c r="H39" s="33">
        <f t="shared" si="16"/>
        <v>16666.666666666668</v>
      </c>
      <c r="I39" s="33">
        <f t="shared" si="16"/>
        <v>16666.666666666668</v>
      </c>
      <c r="J39" s="33">
        <f t="shared" si="16"/>
        <v>16666.666666666668</v>
      </c>
      <c r="K39" s="33">
        <f t="shared" si="16"/>
        <v>16666.666666666668</v>
      </c>
      <c r="L39" s="33">
        <f t="shared" si="16"/>
        <v>16666.666666666668</v>
      </c>
      <c r="M39" s="33">
        <f t="shared" si="16"/>
        <v>16666.666666666668</v>
      </c>
      <c r="N39" s="33">
        <f t="shared" si="16"/>
        <v>16666.666666666668</v>
      </c>
      <c r="O39" s="33">
        <f t="shared" si="16"/>
        <v>16666.666666666668</v>
      </c>
      <c r="P39" s="9">
        <f t="shared" si="11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17">1000000/12</f>
        <v>83333.333333333328</v>
      </c>
      <c r="E40" s="33">
        <f t="shared" si="17"/>
        <v>83333.333333333328</v>
      </c>
      <c r="F40" s="33">
        <f t="shared" si="17"/>
        <v>83333.333333333328</v>
      </c>
      <c r="G40" s="33">
        <f t="shared" si="17"/>
        <v>83333.333333333328</v>
      </c>
      <c r="H40" s="33">
        <f t="shared" si="17"/>
        <v>83333.333333333328</v>
      </c>
      <c r="I40" s="33">
        <f t="shared" si="17"/>
        <v>83333.333333333328</v>
      </c>
      <c r="J40" s="33">
        <f t="shared" si="17"/>
        <v>83333.333333333328</v>
      </c>
      <c r="K40" s="33">
        <f t="shared" si="17"/>
        <v>83333.333333333328</v>
      </c>
      <c r="L40" s="33">
        <f t="shared" si="17"/>
        <v>83333.333333333328</v>
      </c>
      <c r="M40" s="33">
        <f t="shared" si="17"/>
        <v>83333.333333333328</v>
      </c>
      <c r="N40" s="33">
        <f t="shared" si="17"/>
        <v>83333.333333333328</v>
      </c>
      <c r="O40" s="33">
        <f t="shared" si="17"/>
        <v>83333.333333333328</v>
      </c>
      <c r="P40" s="9">
        <f t="shared" si="11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18">300000/12</f>
        <v>25000</v>
      </c>
      <c r="E41" s="33">
        <f t="shared" si="18"/>
        <v>25000</v>
      </c>
      <c r="F41" s="33">
        <f t="shared" si="18"/>
        <v>25000</v>
      </c>
      <c r="G41" s="33">
        <f t="shared" si="18"/>
        <v>25000</v>
      </c>
      <c r="H41" s="33">
        <f t="shared" si="18"/>
        <v>25000</v>
      </c>
      <c r="I41" s="33">
        <f t="shared" si="18"/>
        <v>25000</v>
      </c>
      <c r="J41" s="33">
        <f t="shared" si="18"/>
        <v>25000</v>
      </c>
      <c r="K41" s="33">
        <f t="shared" si="18"/>
        <v>25000</v>
      </c>
      <c r="L41" s="33">
        <f t="shared" si="18"/>
        <v>25000</v>
      </c>
      <c r="M41" s="33">
        <f t="shared" si="18"/>
        <v>25000</v>
      </c>
      <c r="N41" s="33">
        <f t="shared" si="18"/>
        <v>25000</v>
      </c>
      <c r="O41" s="33">
        <f t="shared" si="18"/>
        <v>25000</v>
      </c>
      <c r="P41" s="9">
        <f t="shared" si="11"/>
        <v>300000</v>
      </c>
    </row>
    <row r="42" spans="2:16" ht="18" customHeight="1" x14ac:dyDescent="0.2">
      <c r="B42" s="14" t="s">
        <v>61</v>
      </c>
      <c r="C42" s="33"/>
      <c r="D42" s="33">
        <f t="shared" ref="D42:O42" si="19">3000000/12</f>
        <v>250000</v>
      </c>
      <c r="E42" s="33">
        <f t="shared" si="19"/>
        <v>250000</v>
      </c>
      <c r="F42" s="33">
        <f t="shared" si="19"/>
        <v>250000</v>
      </c>
      <c r="G42" s="33">
        <f t="shared" si="19"/>
        <v>250000</v>
      </c>
      <c r="H42" s="33">
        <f t="shared" si="19"/>
        <v>250000</v>
      </c>
      <c r="I42" s="33">
        <f t="shared" si="19"/>
        <v>250000</v>
      </c>
      <c r="J42" s="33">
        <f t="shared" si="19"/>
        <v>250000</v>
      </c>
      <c r="K42" s="33">
        <f t="shared" si="19"/>
        <v>250000</v>
      </c>
      <c r="L42" s="33">
        <f t="shared" si="19"/>
        <v>250000</v>
      </c>
      <c r="M42" s="33">
        <f t="shared" si="19"/>
        <v>250000</v>
      </c>
      <c r="N42" s="33">
        <f t="shared" si="19"/>
        <v>250000</v>
      </c>
      <c r="O42" s="33">
        <f t="shared" si="19"/>
        <v>250000</v>
      </c>
      <c r="P42" s="9">
        <f t="shared" si="11"/>
        <v>3000000</v>
      </c>
    </row>
    <row r="43" spans="2:16" ht="18" customHeight="1" x14ac:dyDescent="0.2">
      <c r="B43" s="15" t="s">
        <v>8</v>
      </c>
      <c r="C43" s="9"/>
      <c r="D43" s="33">
        <f t="shared" ref="D43:O43" si="20">500000/12</f>
        <v>41666.666666666664</v>
      </c>
      <c r="E43" s="33">
        <f t="shared" si="20"/>
        <v>41666.666666666664</v>
      </c>
      <c r="F43" s="33">
        <f t="shared" si="20"/>
        <v>41666.666666666664</v>
      </c>
      <c r="G43" s="33">
        <f t="shared" si="20"/>
        <v>41666.666666666664</v>
      </c>
      <c r="H43" s="33">
        <f t="shared" si="20"/>
        <v>41666.666666666664</v>
      </c>
      <c r="I43" s="33">
        <f t="shared" si="20"/>
        <v>41666.666666666664</v>
      </c>
      <c r="J43" s="33">
        <f t="shared" si="20"/>
        <v>41666.666666666664</v>
      </c>
      <c r="K43" s="33">
        <f t="shared" si="20"/>
        <v>41666.666666666664</v>
      </c>
      <c r="L43" s="33">
        <f t="shared" si="20"/>
        <v>41666.666666666664</v>
      </c>
      <c r="M43" s="33">
        <f t="shared" si="20"/>
        <v>41666.666666666664</v>
      </c>
      <c r="N43" s="33">
        <f t="shared" si="20"/>
        <v>41666.666666666664</v>
      </c>
      <c r="O43" s="33">
        <f t="shared" si="20"/>
        <v>41666.666666666664</v>
      </c>
      <c r="P43" s="9">
        <f t="shared" si="11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1">1200000/12</f>
        <v>100000</v>
      </c>
      <c r="E44" s="33">
        <f t="shared" si="21"/>
        <v>100000</v>
      </c>
      <c r="F44" s="33">
        <f t="shared" si="21"/>
        <v>100000</v>
      </c>
      <c r="G44" s="33">
        <f t="shared" si="21"/>
        <v>100000</v>
      </c>
      <c r="H44" s="33">
        <f t="shared" si="21"/>
        <v>100000</v>
      </c>
      <c r="I44" s="33">
        <f t="shared" si="21"/>
        <v>100000</v>
      </c>
      <c r="J44" s="33">
        <f t="shared" si="21"/>
        <v>100000</v>
      </c>
      <c r="K44" s="33">
        <f t="shared" si="21"/>
        <v>100000</v>
      </c>
      <c r="L44" s="33">
        <f t="shared" si="21"/>
        <v>100000</v>
      </c>
      <c r="M44" s="33">
        <f t="shared" si="21"/>
        <v>100000</v>
      </c>
      <c r="N44" s="33">
        <f t="shared" si="21"/>
        <v>100000</v>
      </c>
      <c r="O44" s="33">
        <f t="shared" si="21"/>
        <v>100000</v>
      </c>
      <c r="P44" s="9">
        <f t="shared" si="11"/>
        <v>1200000</v>
      </c>
    </row>
    <row r="45" spans="2:16" ht="18" customHeight="1" x14ac:dyDescent="0.2">
      <c r="B45" s="14" t="s">
        <v>48</v>
      </c>
      <c r="C45" s="9"/>
      <c r="D45" s="33">
        <f>64699500/12</f>
        <v>5391625</v>
      </c>
      <c r="E45" s="33">
        <f t="shared" ref="E45:O45" si="22">64699500/12</f>
        <v>5391625</v>
      </c>
      <c r="F45" s="33">
        <f t="shared" si="22"/>
        <v>5391625</v>
      </c>
      <c r="G45" s="33">
        <f t="shared" si="22"/>
        <v>5391625</v>
      </c>
      <c r="H45" s="33">
        <f t="shared" si="22"/>
        <v>5391625</v>
      </c>
      <c r="I45" s="33">
        <f t="shared" si="22"/>
        <v>5391625</v>
      </c>
      <c r="J45" s="33">
        <f t="shared" si="22"/>
        <v>5391625</v>
      </c>
      <c r="K45" s="33">
        <f t="shared" si="22"/>
        <v>5391625</v>
      </c>
      <c r="L45" s="33">
        <f t="shared" si="22"/>
        <v>5391625</v>
      </c>
      <c r="M45" s="33">
        <f t="shared" si="22"/>
        <v>5391625</v>
      </c>
      <c r="N45" s="33">
        <f t="shared" si="22"/>
        <v>5391625</v>
      </c>
      <c r="O45" s="33">
        <f t="shared" si="22"/>
        <v>5391625</v>
      </c>
      <c r="P45" s="9">
        <f t="shared" si="11"/>
        <v>64699500</v>
      </c>
    </row>
    <row r="46" spans="2:16" ht="18" customHeight="1" x14ac:dyDescent="0.2">
      <c r="B46" s="14" t="s">
        <v>62</v>
      </c>
      <c r="C46" s="9"/>
      <c r="D46" s="33">
        <f t="shared" ref="D46:O46" si="23">400000/12</f>
        <v>33333.333333333336</v>
      </c>
      <c r="E46" s="33">
        <f t="shared" si="23"/>
        <v>33333.333333333336</v>
      </c>
      <c r="F46" s="33">
        <f t="shared" si="23"/>
        <v>33333.333333333336</v>
      </c>
      <c r="G46" s="33">
        <f t="shared" si="23"/>
        <v>33333.333333333336</v>
      </c>
      <c r="H46" s="33">
        <f t="shared" si="23"/>
        <v>33333.333333333336</v>
      </c>
      <c r="I46" s="33">
        <f t="shared" si="23"/>
        <v>33333.333333333336</v>
      </c>
      <c r="J46" s="33">
        <f t="shared" si="23"/>
        <v>33333.333333333336</v>
      </c>
      <c r="K46" s="33">
        <f t="shared" si="23"/>
        <v>33333.333333333336</v>
      </c>
      <c r="L46" s="33">
        <f t="shared" si="23"/>
        <v>33333.333333333336</v>
      </c>
      <c r="M46" s="33">
        <f t="shared" si="23"/>
        <v>33333.333333333336</v>
      </c>
      <c r="N46" s="33">
        <f t="shared" si="23"/>
        <v>33333.333333333336</v>
      </c>
      <c r="O46" s="33">
        <f t="shared" si="23"/>
        <v>33333.333333333336</v>
      </c>
      <c r="P46" s="9">
        <f t="shared" si="11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4">1000000/12</f>
        <v>83333.333333333328</v>
      </c>
      <c r="E47" s="33">
        <f t="shared" si="24"/>
        <v>83333.333333333328</v>
      </c>
      <c r="F47" s="33">
        <f t="shared" si="24"/>
        <v>83333.333333333328</v>
      </c>
      <c r="G47" s="33">
        <f t="shared" si="24"/>
        <v>83333.333333333328</v>
      </c>
      <c r="H47" s="33">
        <f t="shared" si="24"/>
        <v>83333.333333333328</v>
      </c>
      <c r="I47" s="33">
        <f t="shared" si="24"/>
        <v>83333.333333333328</v>
      </c>
      <c r="J47" s="33">
        <f t="shared" si="24"/>
        <v>83333.333333333328</v>
      </c>
      <c r="K47" s="33">
        <f t="shared" si="24"/>
        <v>83333.333333333328</v>
      </c>
      <c r="L47" s="33">
        <f t="shared" si="24"/>
        <v>83333.333333333328</v>
      </c>
      <c r="M47" s="33">
        <f t="shared" si="24"/>
        <v>83333.333333333328</v>
      </c>
      <c r="N47" s="33">
        <f t="shared" si="24"/>
        <v>83333.333333333328</v>
      </c>
      <c r="O47" s="33">
        <f t="shared" si="24"/>
        <v>83333.333333333328</v>
      </c>
      <c r="P47" s="9">
        <f t="shared" si="11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5">(39468000+1500000)/12</f>
        <v>3414000</v>
      </c>
      <c r="E48" s="33">
        <f t="shared" si="25"/>
        <v>3414000</v>
      </c>
      <c r="F48" s="33">
        <f t="shared" si="25"/>
        <v>3414000</v>
      </c>
      <c r="G48" s="33">
        <f t="shared" si="25"/>
        <v>3414000</v>
      </c>
      <c r="H48" s="33">
        <f t="shared" si="25"/>
        <v>3414000</v>
      </c>
      <c r="I48" s="33">
        <f t="shared" si="25"/>
        <v>3414000</v>
      </c>
      <c r="J48" s="33">
        <f t="shared" si="25"/>
        <v>3414000</v>
      </c>
      <c r="K48" s="33">
        <f t="shared" si="25"/>
        <v>3414000</v>
      </c>
      <c r="L48" s="33">
        <f t="shared" si="25"/>
        <v>3414000</v>
      </c>
      <c r="M48" s="33">
        <f t="shared" si="25"/>
        <v>3414000</v>
      </c>
      <c r="N48" s="33">
        <f t="shared" si="25"/>
        <v>3414000</v>
      </c>
      <c r="O48" s="33">
        <f t="shared" si="25"/>
        <v>3414000</v>
      </c>
      <c r="P48" s="9">
        <f t="shared" si="11"/>
        <v>40968000</v>
      </c>
    </row>
    <row r="49" spans="2:16" ht="18" customHeight="1" x14ac:dyDescent="0.2">
      <c r="B49" s="15" t="s">
        <v>11</v>
      </c>
      <c r="C49" s="33"/>
      <c r="D49" s="33">
        <f>((('2024'!P23-'2024'!P65)*0.21)/12)+((('2024'!P23-'2024'!P65)*0.05)/12)</f>
        <v>920122.22893951589</v>
      </c>
      <c r="E49" s="33">
        <f>((('2024'!P23-'2024'!P65)*0.21)/12)+((('2024'!P23-'2024'!P65)*0.05)/12)</f>
        <v>920122.22893951589</v>
      </c>
      <c r="F49" s="33">
        <f>((('2024'!P23-'2024'!P65)*0.21)/12)+((('2024'!P23-'2024'!P65)*0.05)/12)</f>
        <v>920122.22893951589</v>
      </c>
      <c r="G49" s="33">
        <f>((('2024'!P23-'2024'!P65)*0.21)/12)+((('2024'!P23-'2024'!P65)*0.05)/12)</f>
        <v>920122.22893951589</v>
      </c>
      <c r="H49" s="33">
        <f>((('2024'!P23-'2024'!P65)*0.21)/12)+((('2024'!P23-'2024'!P65)*0.05)/12)</f>
        <v>920122.22893951589</v>
      </c>
      <c r="I49" s="33">
        <f>((('2024'!P23-'2024'!P65)*0.21)/12)+((('2024'!P23-'2024'!P65)*0.05)/12)</f>
        <v>920122.22893951589</v>
      </c>
      <c r="J49" s="33">
        <f>((('2024'!P23-'2024'!P65)*0.21)/12)+((('2024'!P23-'2024'!P65)*0.05)/12)</f>
        <v>920122.22893951589</v>
      </c>
      <c r="K49" s="33">
        <f>((('2024'!P23-'2024'!P65)*0.21)/12)+((('2024'!P23-'2024'!P65)*0.05)/12)</f>
        <v>920122.22893951589</v>
      </c>
      <c r="L49" s="33">
        <f>((('2024'!P23-'2024'!P65)*0.21)/12)+((('2024'!P23-'2024'!P65)*0.05)/12)</f>
        <v>920122.22893951589</v>
      </c>
      <c r="M49" s="33">
        <f>((('2024'!P23-'2024'!P65)*0.21)/12)+((('2024'!P23-'2024'!P65)*0.05)/12)</f>
        <v>920122.22893951589</v>
      </c>
      <c r="N49" s="33">
        <f>((('2024'!P23-'2024'!P65)*0.21)/12)+((('2024'!P23-'2024'!P65)*0.05)/12)</f>
        <v>920122.22893951589</v>
      </c>
      <c r="O49" s="33">
        <f>((('2024'!P23-'2024'!P65)*0.21)/12)+((('2024'!P23-'2024'!P65)*0.05)/12)</f>
        <v>920122.22893951589</v>
      </c>
      <c r="P49" s="9">
        <f t="shared" si="11"/>
        <v>11041466.74727419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1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1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1"/>
        <v>0</v>
      </c>
    </row>
    <row r="53" spans="2:16" ht="18" customHeight="1" x14ac:dyDescent="0.2">
      <c r="B53" s="14" t="s">
        <v>64</v>
      </c>
      <c r="C53" s="33"/>
      <c r="D53" s="33">
        <f>(('2024'!P23-'2024'!P59)*0.1)/12</f>
        <v>1648899.9464667412</v>
      </c>
      <c r="E53" s="33">
        <f>(('2024'!P23-'2024'!P59)*0.1)/12</f>
        <v>1648899.9464667412</v>
      </c>
      <c r="F53" s="33">
        <f>(('2024'!P23-'2024'!P59)*0.1)/12</f>
        <v>1648899.9464667412</v>
      </c>
      <c r="G53" s="33">
        <f>(('2024'!P23-'2024'!P59)*0.1)/12</f>
        <v>1648899.9464667412</v>
      </c>
      <c r="H53" s="33">
        <f>(('2024'!P23-'2024'!P59)*0.1)/12</f>
        <v>1648899.9464667412</v>
      </c>
      <c r="I53" s="33">
        <f>(('2024'!P23-'2024'!P59)*0.1)/12</f>
        <v>1648899.9464667412</v>
      </c>
      <c r="J53" s="33">
        <f>(('2024'!P23-'2024'!P59)*0.1)/12</f>
        <v>1648899.9464667412</v>
      </c>
      <c r="K53" s="33">
        <f>(('2024'!P23-'2024'!P59)*0.1)/12</f>
        <v>1648899.9464667412</v>
      </c>
      <c r="L53" s="33">
        <f>(('2024'!P23-'2024'!P59)*0.1)/12</f>
        <v>1648899.9464667412</v>
      </c>
      <c r="M53" s="33">
        <f>(('2024'!P23-'2024'!P59)*0.1)/12</f>
        <v>1648899.9464667412</v>
      </c>
      <c r="N53" s="33">
        <f>(('2024'!P23-'2024'!P59)*0.1)/12</f>
        <v>1648899.9464667412</v>
      </c>
      <c r="O53" s="33">
        <f>(('2024'!P23-'2024'!P59)*0.1)/12</f>
        <v>1648899.9464667412</v>
      </c>
      <c r="P53" s="9">
        <f t="shared" si="11"/>
        <v>19786799.35760089</v>
      </c>
    </row>
    <row r="54" spans="2:16" ht="18" customHeight="1" x14ac:dyDescent="0.2">
      <c r="B54" s="14" t="s">
        <v>72</v>
      </c>
      <c r="C54" s="9"/>
      <c r="D54" s="33">
        <f t="shared" ref="D54:O54" si="26">400000/12</f>
        <v>33333.333333333336</v>
      </c>
      <c r="E54" s="33">
        <f t="shared" si="26"/>
        <v>33333.333333333336</v>
      </c>
      <c r="F54" s="33">
        <f t="shared" si="26"/>
        <v>33333.333333333336</v>
      </c>
      <c r="G54" s="33">
        <f t="shared" si="26"/>
        <v>33333.333333333336</v>
      </c>
      <c r="H54" s="33">
        <f t="shared" si="26"/>
        <v>33333.333333333336</v>
      </c>
      <c r="I54" s="33">
        <f t="shared" si="26"/>
        <v>33333.333333333336</v>
      </c>
      <c r="J54" s="33">
        <f t="shared" si="26"/>
        <v>33333.333333333336</v>
      </c>
      <c r="K54" s="33">
        <f t="shared" si="26"/>
        <v>33333.333333333336</v>
      </c>
      <c r="L54" s="33">
        <f t="shared" si="26"/>
        <v>33333.333333333336</v>
      </c>
      <c r="M54" s="33">
        <f t="shared" si="26"/>
        <v>33333.333333333336</v>
      </c>
      <c r="N54" s="33">
        <f t="shared" si="26"/>
        <v>33333.333333333336</v>
      </c>
      <c r="O54" s="33">
        <f t="shared" si="26"/>
        <v>33333.333333333336</v>
      </c>
      <c r="P54" s="9">
        <f t="shared" si="11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27">2000000/12</f>
        <v>166666.66666666666</v>
      </c>
      <c r="E55" s="33">
        <f t="shared" si="27"/>
        <v>166666.66666666666</v>
      </c>
      <c r="F55" s="33">
        <f t="shared" si="27"/>
        <v>166666.66666666666</v>
      </c>
      <c r="G55" s="33">
        <f t="shared" si="27"/>
        <v>166666.66666666666</v>
      </c>
      <c r="H55" s="33">
        <f t="shared" si="27"/>
        <v>166666.66666666666</v>
      </c>
      <c r="I55" s="33">
        <f t="shared" si="27"/>
        <v>166666.66666666666</v>
      </c>
      <c r="J55" s="33">
        <f t="shared" si="27"/>
        <v>166666.66666666666</v>
      </c>
      <c r="K55" s="33">
        <f t="shared" si="27"/>
        <v>166666.66666666666</v>
      </c>
      <c r="L55" s="33">
        <f t="shared" si="27"/>
        <v>166666.66666666666</v>
      </c>
      <c r="M55" s="33">
        <f t="shared" si="27"/>
        <v>166666.66666666666</v>
      </c>
      <c r="N55" s="33">
        <f t="shared" si="27"/>
        <v>166666.66666666666</v>
      </c>
      <c r="O55" s="33">
        <f t="shared" si="27"/>
        <v>166666.66666666666</v>
      </c>
      <c r="P55" s="9">
        <f t="shared" si="11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ref="P56:P58" si="28">SUM(D56:O56)</f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28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28"/>
        <v>0</v>
      </c>
    </row>
    <row r="59" spans="2:16" ht="18" customHeight="1" x14ac:dyDescent="0.2">
      <c r="B59" s="16" t="s">
        <v>14</v>
      </c>
      <c r="C59" s="17">
        <f t="shared" ref="C59:P59" si="29">SUM(C27:C58)</f>
        <v>0</v>
      </c>
      <c r="D59" s="17">
        <f t="shared" si="29"/>
        <v>52689343.115406267</v>
      </c>
      <c r="E59" s="17">
        <f t="shared" si="29"/>
        <v>52689343.115406267</v>
      </c>
      <c r="F59" s="17">
        <f t="shared" si="29"/>
        <v>52689343.115406267</v>
      </c>
      <c r="G59" s="17">
        <f t="shared" si="29"/>
        <v>52689343.115406267</v>
      </c>
      <c r="H59" s="17">
        <f t="shared" si="29"/>
        <v>52689343.115406267</v>
      </c>
      <c r="I59" s="17">
        <f t="shared" si="29"/>
        <v>52689343.115406267</v>
      </c>
      <c r="J59" s="17">
        <f t="shared" si="29"/>
        <v>52689343.115406267</v>
      </c>
      <c r="K59" s="17">
        <f t="shared" si="29"/>
        <v>52689343.115406267</v>
      </c>
      <c r="L59" s="17">
        <f t="shared" si="29"/>
        <v>52689343.115406267</v>
      </c>
      <c r="M59" s="17">
        <f t="shared" si="29"/>
        <v>52689343.115406267</v>
      </c>
      <c r="N59" s="17">
        <f t="shared" si="29"/>
        <v>52689343.115406267</v>
      </c>
      <c r="O59" s="17">
        <f t="shared" si="29"/>
        <v>52689343.115406267</v>
      </c>
      <c r="P59" s="17">
        <f t="shared" si="29"/>
        <v>632272117.38487506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f>P14*0.2</f>
        <v>158058997.20000002</v>
      </c>
      <c r="P60" s="9">
        <f t="shared" ref="P60:P64" si="30">SUM(D60:O60)</f>
        <v>158058997.20000002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0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0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0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8603559.485983653</v>
      </c>
      <c r="P64" s="9">
        <f t="shared" si="30"/>
        <v>8603559.485983653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1">SUM(D59:D64)</f>
        <v>52689343.115406267</v>
      </c>
      <c r="E65" s="17">
        <f t="shared" si="31"/>
        <v>52689343.115406267</v>
      </c>
      <c r="F65" s="17">
        <f t="shared" si="31"/>
        <v>52689343.115406267</v>
      </c>
      <c r="G65" s="17">
        <f t="shared" si="31"/>
        <v>52689343.115406267</v>
      </c>
      <c r="H65" s="17">
        <f t="shared" si="31"/>
        <v>52689343.115406267</v>
      </c>
      <c r="I65" s="17">
        <f t="shared" si="31"/>
        <v>52689343.115406267</v>
      </c>
      <c r="J65" s="17">
        <f t="shared" si="31"/>
        <v>52689343.115406267</v>
      </c>
      <c r="K65" s="17">
        <f t="shared" si="31"/>
        <v>52689343.115406267</v>
      </c>
      <c r="L65" s="17">
        <f t="shared" si="31"/>
        <v>52689343.115406267</v>
      </c>
      <c r="M65" s="17">
        <f t="shared" si="31"/>
        <v>52689343.115406267</v>
      </c>
      <c r="N65" s="17">
        <f t="shared" si="31"/>
        <v>52689343.115406267</v>
      </c>
      <c r="O65" s="17">
        <f t="shared" si="31"/>
        <v>219351899.80138993</v>
      </c>
      <c r="P65" s="17">
        <f t="shared" si="31"/>
        <v>798934674.07085872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2">(C24-C65)</f>
        <v>0</v>
      </c>
      <c r="D66" s="17">
        <f t="shared" si="32"/>
        <v>165932037.03383967</v>
      </c>
      <c r="E66" s="17">
        <f t="shared" si="32"/>
        <v>179327330.52860558</v>
      </c>
      <c r="F66" s="17">
        <f t="shared" si="32"/>
        <v>192768960.07888007</v>
      </c>
      <c r="G66" s="17">
        <f t="shared" si="32"/>
        <v>206259242.48743862</v>
      </c>
      <c r="H66" s="17">
        <f t="shared" si="32"/>
        <v>219800610.3971954</v>
      </c>
      <c r="I66" s="17">
        <f t="shared" si="32"/>
        <v>233395618.08321035</v>
      </c>
      <c r="J66" s="17">
        <f t="shared" si="32"/>
        <v>247046947.53429633</v>
      </c>
      <c r="K66" s="17">
        <f t="shared" si="32"/>
        <v>260757414.83870697</v>
      </c>
      <c r="L66" s="17">
        <f t="shared" si="32"/>
        <v>274529976.88910842</v>
      </c>
      <c r="M66" s="17">
        <f t="shared" si="32"/>
        <v>291167738.4228003</v>
      </c>
      <c r="N66" s="17">
        <f t="shared" si="32"/>
        <v>307873959.41394705</v>
      </c>
      <c r="O66" s="17">
        <f t="shared" si="32"/>
        <v>157989506.14943779</v>
      </c>
      <c r="P66" s="17">
        <f t="shared" si="32"/>
        <v>157989506.14943802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xG63iMX57z2DivWvEZRoKjsnbAL16v7Yi0Qcz4TJFU0u9KFFQSNddI2tPH02b75j5aXA5Nx3+M3wQsEs2anrFw==" saltValue="cek4+8nMSvIc5PfFsJYEdA==" spinCount="100000" sheet="1" objects="1" scenarios="1"/>
  <pageMargins left="0" right="0" top="0.5" bottom="0.25" header="0" footer="0"/>
  <pageSetup scale="45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A1958-F73D-407E-9146-13D714EFD675}">
  <sheetPr>
    <tabColor indexed="44"/>
    <pageSetUpPr fitToPage="1"/>
  </sheetPr>
  <dimension ref="B1:S74"/>
  <sheetViews>
    <sheetView showGridLines="0" zoomScale="90" zoomScaleNormal="90" workbookViewId="0">
      <pane ySplit="4" topLeftCell="A5" activePane="bottomLeft" state="frozen"/>
      <selection pane="bottomLeft" activeCell="C48" sqref="C48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46023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46023</v>
      </c>
      <c r="E4" s="30">
        <f>DATE(YEAR(D4),MONTH(D4)+1,1)</f>
        <v>46054</v>
      </c>
      <c r="F4" s="30">
        <f t="shared" ref="F4:O4" si="0">DATE(YEAR(E4),MONTH(E4)+1,1)</f>
        <v>46082</v>
      </c>
      <c r="G4" s="30">
        <f t="shared" si="0"/>
        <v>46113</v>
      </c>
      <c r="H4" s="30">
        <f t="shared" si="0"/>
        <v>46143</v>
      </c>
      <c r="I4" s="30">
        <f t="shared" si="0"/>
        <v>46174</v>
      </c>
      <c r="J4" s="30">
        <f t="shared" si="0"/>
        <v>46204</v>
      </c>
      <c r="K4" s="30">
        <f t="shared" si="0"/>
        <v>46235</v>
      </c>
      <c r="L4" s="30">
        <f t="shared" si="0"/>
        <v>46266</v>
      </c>
      <c r="M4" s="30">
        <f t="shared" si="0"/>
        <v>46296</v>
      </c>
      <c r="N4" s="30">
        <f t="shared" si="0"/>
        <v>46327</v>
      </c>
      <c r="O4" s="30">
        <f t="shared" si="0"/>
        <v>46357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'2025'!P66</f>
        <v>157989506.14943802</v>
      </c>
      <c r="E5" s="9">
        <f t="shared" ref="E5:O5" si="1">D66</f>
        <v>165700565.66193804</v>
      </c>
      <c r="F5" s="9">
        <f t="shared" si="1"/>
        <v>173455754.75111294</v>
      </c>
      <c r="G5" s="9">
        <f t="shared" si="1"/>
        <v>181257279.89579642</v>
      </c>
      <c r="H5" s="9">
        <f t="shared" si="1"/>
        <v>189107457.89876395</v>
      </c>
      <c r="I5" s="9">
        <f t="shared" si="1"/>
        <v>197008721.40292972</v>
      </c>
      <c r="J5" s="9">
        <f t="shared" si="1"/>
        <v>204963624.68335366</v>
      </c>
      <c r="K5" s="9">
        <f t="shared" si="1"/>
        <v>212974849.72884864</v>
      </c>
      <c r="L5" s="9">
        <f t="shared" si="1"/>
        <v>221045212.62766826</v>
      </c>
      <c r="M5" s="9">
        <f t="shared" si="1"/>
        <v>229177670.2724787</v>
      </c>
      <c r="N5" s="9">
        <f t="shared" si="1"/>
        <v>240175327.40057957</v>
      </c>
      <c r="O5" s="9">
        <f t="shared" si="1"/>
        <v>251241443.9861353</v>
      </c>
      <c r="P5" s="9">
        <f>D5</f>
        <v>157989506.14943802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(125515831/4)+(125515831/4)</f>
        <v>62757915.5</v>
      </c>
      <c r="E9" s="9">
        <f t="shared" si="3"/>
        <v>62757915.5</v>
      </c>
      <c r="F9" s="9">
        <f t="shared" si="3"/>
        <v>62757915.5</v>
      </c>
      <c r="G9" s="9">
        <f t="shared" si="3"/>
        <v>62757915.5</v>
      </c>
      <c r="H9" s="9">
        <f t="shared" si="3"/>
        <v>62757915.5</v>
      </c>
      <c r="I9" s="9">
        <f t="shared" si="3"/>
        <v>62757915.5</v>
      </c>
      <c r="J9" s="9">
        <f t="shared" si="3"/>
        <v>62757915.5</v>
      </c>
      <c r="K9" s="9">
        <f t="shared" si="3"/>
        <v>62757915.5</v>
      </c>
      <c r="L9" s="9">
        <f t="shared" si="3"/>
        <v>62757915.5</v>
      </c>
      <c r="M9" s="9">
        <f t="shared" si="3"/>
        <v>62757915.5</v>
      </c>
      <c r="N9" s="9">
        <f t="shared" si="3"/>
        <v>62757915.5</v>
      </c>
      <c r="O9" s="9">
        <f t="shared" si="3"/>
        <v>62757915.5</v>
      </c>
      <c r="P9" s="9">
        <f t="shared" si="2"/>
        <v>753094986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65157915.5</v>
      </c>
      <c r="E14" s="9">
        <f t="shared" si="5"/>
        <v>65157915.5</v>
      </c>
      <c r="F14" s="9">
        <f t="shared" si="5"/>
        <v>65157915.5</v>
      </c>
      <c r="G14" s="9">
        <f t="shared" si="5"/>
        <v>65157915.5</v>
      </c>
      <c r="H14" s="9">
        <f t="shared" si="5"/>
        <v>65157915.5</v>
      </c>
      <c r="I14" s="9">
        <f t="shared" si="5"/>
        <v>65157915.5</v>
      </c>
      <c r="J14" s="9">
        <f t="shared" si="5"/>
        <v>65157915.5</v>
      </c>
      <c r="K14" s="9">
        <f t="shared" si="5"/>
        <v>65157915.5</v>
      </c>
      <c r="L14" s="9">
        <f t="shared" si="5"/>
        <v>65157915.5</v>
      </c>
      <c r="M14" s="9">
        <f t="shared" si="5"/>
        <v>67957915.5</v>
      </c>
      <c r="N14" s="9">
        <f t="shared" si="5"/>
        <v>67957915.5</v>
      </c>
      <c r="O14" s="9">
        <f t="shared" si="5"/>
        <v>67957915.5</v>
      </c>
      <c r="P14" s="9">
        <f t="shared" si="2"/>
        <v>790294986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66765307.033497311</v>
      </c>
      <c r="E23" s="17">
        <f t="shared" si="10"/>
        <v>66809436.610172175</v>
      </c>
      <c r="F23" s="17">
        <f t="shared" si="10"/>
        <v>66855772.665680781</v>
      </c>
      <c r="G23" s="17">
        <f t="shared" si="10"/>
        <v>66904425.523964822</v>
      </c>
      <c r="H23" s="17">
        <f t="shared" si="10"/>
        <v>66955511.025163062</v>
      </c>
      <c r="I23" s="17">
        <f t="shared" si="10"/>
        <v>67009150.801421218</v>
      </c>
      <c r="J23" s="17">
        <f t="shared" si="10"/>
        <v>67065472.566492274</v>
      </c>
      <c r="K23" s="17">
        <f t="shared" si="10"/>
        <v>67124610.419816881</v>
      </c>
      <c r="L23" s="17">
        <f t="shared" si="10"/>
        <v>67186705.165807739</v>
      </c>
      <c r="M23" s="17">
        <f t="shared" si="10"/>
        <v>70051904.649098128</v>
      </c>
      <c r="N23" s="17">
        <f t="shared" si="10"/>
        <v>70120364.106553033</v>
      </c>
      <c r="O23" s="17">
        <f t="shared" si="10"/>
        <v>70192246.536880687</v>
      </c>
      <c r="P23" s="17">
        <f t="shared" si="10"/>
        <v>813040907.1045481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224754813.18293533</v>
      </c>
      <c r="E24" s="17">
        <f t="shared" si="11"/>
        <v>232510002.27211022</v>
      </c>
      <c r="F24" s="17">
        <f t="shared" si="11"/>
        <v>240311527.4167937</v>
      </c>
      <c r="G24" s="17">
        <f t="shared" si="11"/>
        <v>248161705.41976124</v>
      </c>
      <c r="H24" s="17">
        <f t="shared" si="11"/>
        <v>256062968.92392701</v>
      </c>
      <c r="I24" s="17">
        <f t="shared" si="11"/>
        <v>264017872.20435095</v>
      </c>
      <c r="J24" s="17">
        <f t="shared" si="11"/>
        <v>272029097.24984592</v>
      </c>
      <c r="K24" s="17">
        <f t="shared" si="11"/>
        <v>280099460.14866555</v>
      </c>
      <c r="L24" s="17">
        <f t="shared" si="11"/>
        <v>288231917.79347599</v>
      </c>
      <c r="M24" s="17">
        <f t="shared" si="11"/>
        <v>299229574.92157686</v>
      </c>
      <c r="N24" s="17">
        <f t="shared" si="11"/>
        <v>310295691.50713259</v>
      </c>
      <c r="O24" s="17">
        <f t="shared" si="11"/>
        <v>321433690.52301598</v>
      </c>
      <c r="P24" s="17">
        <f t="shared" si="11"/>
        <v>971030413.25398612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((153720990+25000000)/12)+(170000000/24)</f>
        <v>21976749.166666668</v>
      </c>
      <c r="E28" s="9">
        <f t="shared" si="12"/>
        <v>21976749.166666668</v>
      </c>
      <c r="F28" s="9">
        <f t="shared" si="12"/>
        <v>21976749.166666668</v>
      </c>
      <c r="G28" s="9">
        <f t="shared" si="12"/>
        <v>21976749.166666668</v>
      </c>
      <c r="H28" s="9">
        <f t="shared" si="12"/>
        <v>21976749.166666668</v>
      </c>
      <c r="I28" s="9">
        <f t="shared" si="12"/>
        <v>21976749.166666668</v>
      </c>
      <c r="J28" s="9">
        <f t="shared" si="12"/>
        <v>21976749.166666668</v>
      </c>
      <c r="K28" s="9">
        <f t="shared" si="12"/>
        <v>21976749.166666668</v>
      </c>
      <c r="L28" s="9">
        <f t="shared" si="12"/>
        <v>21976749.166666668</v>
      </c>
      <c r="M28" s="9">
        <f t="shared" si="12"/>
        <v>21976749.166666668</v>
      </c>
      <c r="N28" s="9">
        <f t="shared" si="12"/>
        <v>21976749.166666668</v>
      </c>
      <c r="O28" s="9">
        <f t="shared" si="12"/>
        <v>21976749.166666668</v>
      </c>
      <c r="P28" s="9">
        <f>SUM(D28:O28)</f>
        <v>263720989.99999997</v>
      </c>
    </row>
    <row r="29" spans="2:16" ht="18" customHeight="1" x14ac:dyDescent="0.2">
      <c r="B29" s="14" t="s">
        <v>50</v>
      </c>
      <c r="C29" s="9"/>
      <c r="D29" s="9">
        <f t="shared" ref="D29:O29" si="13">(150000000/12)+(50000000/24)</f>
        <v>14583333.333333334</v>
      </c>
      <c r="E29" s="9">
        <f t="shared" si="13"/>
        <v>14583333.333333334</v>
      </c>
      <c r="F29" s="9">
        <f t="shared" si="13"/>
        <v>14583333.333333334</v>
      </c>
      <c r="G29" s="9">
        <f t="shared" si="13"/>
        <v>14583333.333333334</v>
      </c>
      <c r="H29" s="9">
        <f t="shared" si="13"/>
        <v>14583333.333333334</v>
      </c>
      <c r="I29" s="9">
        <f t="shared" si="13"/>
        <v>14583333.333333334</v>
      </c>
      <c r="J29" s="9">
        <f t="shared" si="13"/>
        <v>14583333.333333334</v>
      </c>
      <c r="K29" s="9">
        <f t="shared" si="13"/>
        <v>14583333.333333334</v>
      </c>
      <c r="L29" s="9">
        <f t="shared" si="13"/>
        <v>14583333.333333334</v>
      </c>
      <c r="M29" s="9">
        <f t="shared" si="13"/>
        <v>14583333.333333334</v>
      </c>
      <c r="N29" s="9">
        <f t="shared" si="13"/>
        <v>14583333.333333334</v>
      </c>
      <c r="O29" s="9">
        <f t="shared" si="13"/>
        <v>14583333.333333334</v>
      </c>
      <c r="P29" s="9">
        <f>SUM(D29:O29)</f>
        <v>175000000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38500000/12</f>
        <v>3208333.3333333335</v>
      </c>
      <c r="E33" s="33">
        <f t="shared" ref="E33:O33" si="15">38500000/12</f>
        <v>3208333.3333333335</v>
      </c>
      <c r="F33" s="33">
        <f t="shared" si="15"/>
        <v>3208333.3333333335</v>
      </c>
      <c r="G33" s="33">
        <f t="shared" si="15"/>
        <v>3208333.3333333335</v>
      </c>
      <c r="H33" s="33">
        <f t="shared" si="15"/>
        <v>3208333.3333333335</v>
      </c>
      <c r="I33" s="33">
        <f t="shared" si="15"/>
        <v>3208333.3333333335</v>
      </c>
      <c r="J33" s="33">
        <f t="shared" si="15"/>
        <v>3208333.3333333335</v>
      </c>
      <c r="K33" s="33">
        <f t="shared" si="15"/>
        <v>3208333.3333333335</v>
      </c>
      <c r="L33" s="33">
        <f t="shared" si="15"/>
        <v>3208333.3333333335</v>
      </c>
      <c r="M33" s="33">
        <f t="shared" si="15"/>
        <v>3208333.3333333335</v>
      </c>
      <c r="N33" s="33">
        <f t="shared" si="15"/>
        <v>3208333.3333333335</v>
      </c>
      <c r="O33" s="33">
        <f t="shared" si="15"/>
        <v>3208333.3333333335</v>
      </c>
      <c r="P33" s="9">
        <f t="shared" si="14"/>
        <v>38500000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>79475140/12</f>
        <v>6622928.333333333</v>
      </c>
      <c r="E37" s="33">
        <f t="shared" ref="E37:O37" si="17">79475140/12</f>
        <v>6622928.333333333</v>
      </c>
      <c r="F37" s="33">
        <f t="shared" si="17"/>
        <v>6622928.333333333</v>
      </c>
      <c r="G37" s="33">
        <f t="shared" si="17"/>
        <v>6622928.333333333</v>
      </c>
      <c r="H37" s="33">
        <f t="shared" si="17"/>
        <v>6622928.333333333</v>
      </c>
      <c r="I37" s="33">
        <f t="shared" si="17"/>
        <v>6622928.333333333</v>
      </c>
      <c r="J37" s="33">
        <f t="shared" si="17"/>
        <v>6622928.333333333</v>
      </c>
      <c r="K37" s="33">
        <f t="shared" si="17"/>
        <v>6622928.333333333</v>
      </c>
      <c r="L37" s="33">
        <f t="shared" si="17"/>
        <v>6622928.333333333</v>
      </c>
      <c r="M37" s="33">
        <f t="shared" si="17"/>
        <v>6622928.333333333</v>
      </c>
      <c r="N37" s="33">
        <f t="shared" si="17"/>
        <v>6622928.333333333</v>
      </c>
      <c r="O37" s="33">
        <f t="shared" si="17"/>
        <v>6622928.333333333</v>
      </c>
      <c r="P37" s="9">
        <f t="shared" si="14"/>
        <v>79475140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1006685.1066666666</v>
      </c>
      <c r="E38" s="9">
        <f t="shared" si="18"/>
        <v>1006685.1066666666</v>
      </c>
      <c r="F38" s="9">
        <f t="shared" si="18"/>
        <v>1006685.1066666666</v>
      </c>
      <c r="G38" s="9">
        <f t="shared" si="18"/>
        <v>1006685.1066666666</v>
      </c>
      <c r="H38" s="9">
        <f t="shared" si="18"/>
        <v>1006685.1066666666</v>
      </c>
      <c r="I38" s="9">
        <f t="shared" si="18"/>
        <v>1006685.1066666666</v>
      </c>
      <c r="J38" s="9">
        <f t="shared" si="18"/>
        <v>1006685.1066666666</v>
      </c>
      <c r="K38" s="9">
        <f t="shared" si="18"/>
        <v>1006685.1066666666</v>
      </c>
      <c r="L38" s="9">
        <f t="shared" si="18"/>
        <v>1006685.1066666666</v>
      </c>
      <c r="M38" s="9">
        <f t="shared" si="18"/>
        <v>1006685.1066666666</v>
      </c>
      <c r="N38" s="9">
        <f t="shared" si="18"/>
        <v>1006685.1066666666</v>
      </c>
      <c r="O38" s="9">
        <f t="shared" si="18"/>
        <v>1006685.1066666666</v>
      </c>
      <c r="P38" s="9">
        <f t="shared" si="14"/>
        <v>12080221.280000001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>
        <f>64699500/12</f>
        <v>5391625</v>
      </c>
      <c r="E45" s="33">
        <f t="shared" ref="E45:O45" si="25">64699500/12</f>
        <v>5391625</v>
      </c>
      <c r="F45" s="33">
        <f t="shared" si="25"/>
        <v>5391625</v>
      </c>
      <c r="G45" s="33">
        <f t="shared" si="25"/>
        <v>5391625</v>
      </c>
      <c r="H45" s="33">
        <f t="shared" si="25"/>
        <v>5391625</v>
      </c>
      <c r="I45" s="33">
        <f t="shared" si="25"/>
        <v>5391625</v>
      </c>
      <c r="J45" s="33">
        <f t="shared" si="25"/>
        <v>5391625</v>
      </c>
      <c r="K45" s="33">
        <f t="shared" si="25"/>
        <v>5391625</v>
      </c>
      <c r="L45" s="33">
        <f t="shared" si="25"/>
        <v>5391625</v>
      </c>
      <c r="M45" s="33">
        <f t="shared" si="25"/>
        <v>5391625</v>
      </c>
      <c r="N45" s="33">
        <f t="shared" si="25"/>
        <v>5391625</v>
      </c>
      <c r="O45" s="33">
        <f t="shared" si="25"/>
        <v>5391625</v>
      </c>
      <c r="P45" s="9">
        <f t="shared" si="14"/>
        <v>64699500</v>
      </c>
    </row>
    <row r="46" spans="2:16" ht="18" customHeight="1" x14ac:dyDescent="0.2">
      <c r="B46" s="14" t="s">
        <v>62</v>
      </c>
      <c r="C46" s="9"/>
      <c r="D46" s="33">
        <f t="shared" ref="D46:O46" si="26">400000/12</f>
        <v>33333.333333333336</v>
      </c>
      <c r="E46" s="33">
        <f t="shared" si="26"/>
        <v>33333.333333333336</v>
      </c>
      <c r="F46" s="33">
        <f t="shared" si="26"/>
        <v>33333.333333333336</v>
      </c>
      <c r="G46" s="33">
        <f t="shared" si="26"/>
        <v>33333.333333333336</v>
      </c>
      <c r="H46" s="33">
        <f t="shared" si="26"/>
        <v>33333.333333333336</v>
      </c>
      <c r="I46" s="33">
        <f t="shared" si="26"/>
        <v>33333.333333333336</v>
      </c>
      <c r="J46" s="33">
        <f t="shared" si="26"/>
        <v>33333.333333333336</v>
      </c>
      <c r="K46" s="33">
        <f t="shared" si="26"/>
        <v>33333.333333333336</v>
      </c>
      <c r="L46" s="33">
        <f t="shared" si="26"/>
        <v>33333.333333333336</v>
      </c>
      <c r="M46" s="33">
        <f t="shared" si="26"/>
        <v>33333.333333333336</v>
      </c>
      <c r="N46" s="33">
        <f t="shared" si="26"/>
        <v>33333.333333333336</v>
      </c>
      <c r="O46" s="33">
        <f t="shared" si="26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7">1000000/12</f>
        <v>83333.333333333328</v>
      </c>
      <c r="E47" s="33">
        <f t="shared" si="27"/>
        <v>83333.333333333328</v>
      </c>
      <c r="F47" s="33">
        <f t="shared" si="27"/>
        <v>83333.333333333328</v>
      </c>
      <c r="G47" s="33">
        <f t="shared" si="27"/>
        <v>83333.333333333328</v>
      </c>
      <c r="H47" s="33">
        <f t="shared" si="27"/>
        <v>83333.333333333328</v>
      </c>
      <c r="I47" s="33">
        <f t="shared" si="27"/>
        <v>83333.333333333328</v>
      </c>
      <c r="J47" s="33">
        <f t="shared" si="27"/>
        <v>83333.333333333328</v>
      </c>
      <c r="K47" s="33">
        <f t="shared" si="27"/>
        <v>83333.333333333328</v>
      </c>
      <c r="L47" s="33">
        <f t="shared" si="27"/>
        <v>83333.333333333328</v>
      </c>
      <c r="M47" s="33">
        <f t="shared" si="27"/>
        <v>83333.333333333328</v>
      </c>
      <c r="N47" s="33">
        <f t="shared" si="27"/>
        <v>83333.333333333328</v>
      </c>
      <c r="O47" s="33">
        <f t="shared" si="27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8">(39468000+1500000)/12</f>
        <v>3414000</v>
      </c>
      <c r="E48" s="33">
        <f t="shared" si="28"/>
        <v>3414000</v>
      </c>
      <c r="F48" s="33">
        <f t="shared" si="28"/>
        <v>3414000</v>
      </c>
      <c r="G48" s="33">
        <f t="shared" si="28"/>
        <v>3414000</v>
      </c>
      <c r="H48" s="33">
        <f t="shared" si="28"/>
        <v>3414000</v>
      </c>
      <c r="I48" s="33">
        <f t="shared" si="28"/>
        <v>3414000</v>
      </c>
      <c r="J48" s="33">
        <f t="shared" si="28"/>
        <v>3414000</v>
      </c>
      <c r="K48" s="33">
        <f t="shared" si="28"/>
        <v>3414000</v>
      </c>
      <c r="L48" s="33">
        <f t="shared" si="28"/>
        <v>3414000</v>
      </c>
      <c r="M48" s="33">
        <f t="shared" si="28"/>
        <v>3414000</v>
      </c>
      <c r="N48" s="33">
        <f t="shared" si="28"/>
        <v>3414000</v>
      </c>
      <c r="O48" s="33">
        <f t="shared" si="28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 t="shared" ref="D49:O49" si="29">5000000/12</f>
        <v>416666.66666666669</v>
      </c>
      <c r="E49" s="33">
        <f t="shared" si="29"/>
        <v>416666.66666666669</v>
      </c>
      <c r="F49" s="33">
        <f t="shared" si="29"/>
        <v>416666.66666666669</v>
      </c>
      <c r="G49" s="33">
        <f t="shared" si="29"/>
        <v>416666.66666666669</v>
      </c>
      <c r="H49" s="33">
        <f t="shared" si="29"/>
        <v>416666.66666666669</v>
      </c>
      <c r="I49" s="33">
        <f t="shared" si="29"/>
        <v>416666.66666666669</v>
      </c>
      <c r="J49" s="33">
        <f t="shared" si="29"/>
        <v>416666.66666666669</v>
      </c>
      <c r="K49" s="33">
        <f t="shared" si="29"/>
        <v>416666.66666666669</v>
      </c>
      <c r="L49" s="33">
        <f t="shared" si="29"/>
        <v>416666.66666666669</v>
      </c>
      <c r="M49" s="33">
        <f t="shared" si="29"/>
        <v>416666.66666666669</v>
      </c>
      <c r="N49" s="33">
        <f t="shared" si="29"/>
        <v>416666.66666666669</v>
      </c>
      <c r="O49" s="33">
        <f t="shared" si="29"/>
        <v>416666.66666666669</v>
      </c>
      <c r="P49" s="9">
        <f t="shared" si="14"/>
        <v>5000000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(('2025'!P23-'2025'!P59)*0.1)/12</f>
        <v>1433926.5809972754</v>
      </c>
      <c r="E53" s="33">
        <f>(('2025'!P23-'2025'!P59)*0.1)/12</f>
        <v>1433926.5809972754</v>
      </c>
      <c r="F53" s="33">
        <f>(('2025'!P23-'2025'!P59)*0.1)/12</f>
        <v>1433926.5809972754</v>
      </c>
      <c r="G53" s="33">
        <f>(('2025'!P23-'2025'!P59)*0.1)/12</f>
        <v>1433926.5809972754</v>
      </c>
      <c r="H53" s="33">
        <f>(('2025'!P23-'2025'!P59)*0.1)/12</f>
        <v>1433926.5809972754</v>
      </c>
      <c r="I53" s="33">
        <f>(('2025'!P23-'2025'!P59)*0.1)/12</f>
        <v>1433926.5809972754</v>
      </c>
      <c r="J53" s="33">
        <f>(('2025'!P23-'2025'!P59)*0.1)/12</f>
        <v>1433926.5809972754</v>
      </c>
      <c r="K53" s="33">
        <f>(('2025'!P23-'2025'!P59)*0.1)/12</f>
        <v>1433926.5809972754</v>
      </c>
      <c r="L53" s="33">
        <f>(('2025'!P23-'2025'!P59)*0.1)/12</f>
        <v>1433926.5809972754</v>
      </c>
      <c r="M53" s="33">
        <f>(('2025'!P23-'2025'!P59)*0.1)/12</f>
        <v>1433926.5809972754</v>
      </c>
      <c r="N53" s="33">
        <f>(('2025'!P23-'2025'!P59)*0.1)/12</f>
        <v>1433926.5809972754</v>
      </c>
      <c r="O53" s="33">
        <f>(('2025'!P23-'2025'!P59)*0.1)/12</f>
        <v>1433926.5809972754</v>
      </c>
      <c r="P53" s="9">
        <f t="shared" si="14"/>
        <v>17207118.971967306</v>
      </c>
    </row>
    <row r="54" spans="2:16" ht="18" customHeight="1" x14ac:dyDescent="0.2">
      <c r="B54" s="14" t="s">
        <v>72</v>
      </c>
      <c r="C54" s="9"/>
      <c r="D54" s="33">
        <f t="shared" ref="D54:O54" si="30">400000/12</f>
        <v>33333.333333333336</v>
      </c>
      <c r="E54" s="33">
        <f t="shared" si="30"/>
        <v>33333.333333333336</v>
      </c>
      <c r="F54" s="33">
        <f t="shared" si="30"/>
        <v>33333.333333333336</v>
      </c>
      <c r="G54" s="33">
        <f t="shared" si="30"/>
        <v>33333.333333333336</v>
      </c>
      <c r="H54" s="33">
        <f t="shared" si="30"/>
        <v>33333.333333333336</v>
      </c>
      <c r="I54" s="33">
        <f t="shared" si="30"/>
        <v>33333.333333333336</v>
      </c>
      <c r="J54" s="33">
        <f t="shared" si="30"/>
        <v>33333.333333333336</v>
      </c>
      <c r="K54" s="33">
        <f t="shared" si="30"/>
        <v>33333.333333333336</v>
      </c>
      <c r="L54" s="33">
        <f t="shared" si="30"/>
        <v>33333.333333333336</v>
      </c>
      <c r="M54" s="33">
        <f t="shared" si="30"/>
        <v>33333.333333333336</v>
      </c>
      <c r="N54" s="33">
        <f t="shared" si="30"/>
        <v>33333.333333333336</v>
      </c>
      <c r="O54" s="33">
        <f t="shared" si="30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31">2000000/12</f>
        <v>166666.66666666666</v>
      </c>
      <c r="E55" s="33">
        <f t="shared" si="31"/>
        <v>166666.66666666666</v>
      </c>
      <c r="F55" s="33">
        <f t="shared" si="31"/>
        <v>166666.66666666666</v>
      </c>
      <c r="G55" s="33">
        <f t="shared" si="31"/>
        <v>166666.66666666666</v>
      </c>
      <c r="H55" s="33">
        <f t="shared" si="31"/>
        <v>166666.66666666666</v>
      </c>
      <c r="I55" s="33">
        <f t="shared" si="31"/>
        <v>166666.66666666666</v>
      </c>
      <c r="J55" s="33">
        <f t="shared" si="31"/>
        <v>166666.66666666666</v>
      </c>
      <c r="K55" s="33">
        <f t="shared" si="31"/>
        <v>166666.66666666666</v>
      </c>
      <c r="L55" s="33">
        <f t="shared" si="31"/>
        <v>166666.66666666666</v>
      </c>
      <c r="M55" s="33">
        <f t="shared" si="31"/>
        <v>166666.66666666666</v>
      </c>
      <c r="N55" s="33">
        <f t="shared" si="31"/>
        <v>166666.66666666666</v>
      </c>
      <c r="O55" s="33">
        <f t="shared" si="31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2">SUM(C27:C58)</f>
        <v>0</v>
      </c>
      <c r="D59" s="17">
        <f t="shared" si="32"/>
        <v>59054247.520997286</v>
      </c>
      <c r="E59" s="17">
        <f t="shared" si="32"/>
        <v>59054247.520997286</v>
      </c>
      <c r="F59" s="17">
        <f t="shared" si="32"/>
        <v>59054247.520997286</v>
      </c>
      <c r="G59" s="17">
        <f t="shared" si="32"/>
        <v>59054247.520997286</v>
      </c>
      <c r="H59" s="17">
        <f t="shared" si="32"/>
        <v>59054247.520997286</v>
      </c>
      <c r="I59" s="17">
        <f t="shared" si="32"/>
        <v>59054247.520997286</v>
      </c>
      <c r="J59" s="17">
        <f t="shared" si="32"/>
        <v>59054247.520997286</v>
      </c>
      <c r="K59" s="17">
        <f t="shared" si="32"/>
        <v>59054247.520997286</v>
      </c>
      <c r="L59" s="17">
        <f t="shared" si="32"/>
        <v>59054247.520997286</v>
      </c>
      <c r="M59" s="17">
        <f t="shared" si="32"/>
        <v>59054247.520997286</v>
      </c>
      <c r="N59" s="17">
        <f t="shared" si="32"/>
        <v>59054247.520997286</v>
      </c>
      <c r="O59" s="17">
        <f t="shared" si="32"/>
        <v>59054247.520997286</v>
      </c>
      <c r="P59" s="17">
        <f t="shared" si="32"/>
        <v>708650970.25196731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f>P14*0.2</f>
        <v>158058997.20000002</v>
      </c>
      <c r="P60" s="9">
        <f t="shared" ref="P60:P64" si="33">SUM(D60:O60)</f>
        <v>158058997.20000002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3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3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3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5219496.8426290397</v>
      </c>
      <c r="P64" s="9">
        <f t="shared" si="33"/>
        <v>5219496.8426290397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4">SUM(D59:D64)</f>
        <v>59054247.520997286</v>
      </c>
      <c r="E65" s="17">
        <f t="shared" si="34"/>
        <v>59054247.520997286</v>
      </c>
      <c r="F65" s="17">
        <f t="shared" si="34"/>
        <v>59054247.520997286</v>
      </c>
      <c r="G65" s="17">
        <f t="shared" si="34"/>
        <v>59054247.520997286</v>
      </c>
      <c r="H65" s="17">
        <f t="shared" si="34"/>
        <v>59054247.520997286</v>
      </c>
      <c r="I65" s="17">
        <f t="shared" si="34"/>
        <v>59054247.520997286</v>
      </c>
      <c r="J65" s="17">
        <f t="shared" si="34"/>
        <v>59054247.520997286</v>
      </c>
      <c r="K65" s="17">
        <f t="shared" si="34"/>
        <v>59054247.520997286</v>
      </c>
      <c r="L65" s="17">
        <f t="shared" si="34"/>
        <v>59054247.520997286</v>
      </c>
      <c r="M65" s="17">
        <f t="shared" si="34"/>
        <v>59054247.520997286</v>
      </c>
      <c r="N65" s="17">
        <f t="shared" si="34"/>
        <v>59054247.520997286</v>
      </c>
      <c r="O65" s="17">
        <f t="shared" si="34"/>
        <v>222332741.56362635</v>
      </c>
      <c r="P65" s="17">
        <f t="shared" si="34"/>
        <v>871929464.29459643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5">(C24-C65)</f>
        <v>0</v>
      </c>
      <c r="D66" s="17">
        <f t="shared" si="35"/>
        <v>165700565.66193804</v>
      </c>
      <c r="E66" s="17">
        <f t="shared" si="35"/>
        <v>173455754.75111294</v>
      </c>
      <c r="F66" s="17">
        <f t="shared" si="35"/>
        <v>181257279.89579642</v>
      </c>
      <c r="G66" s="17">
        <f t="shared" si="35"/>
        <v>189107457.89876395</v>
      </c>
      <c r="H66" s="17">
        <f t="shared" si="35"/>
        <v>197008721.40292972</v>
      </c>
      <c r="I66" s="17">
        <f t="shared" si="35"/>
        <v>204963624.68335366</v>
      </c>
      <c r="J66" s="17">
        <f t="shared" si="35"/>
        <v>212974849.72884864</v>
      </c>
      <c r="K66" s="17">
        <f t="shared" si="35"/>
        <v>221045212.62766826</v>
      </c>
      <c r="L66" s="17">
        <f t="shared" si="35"/>
        <v>229177670.2724787</v>
      </c>
      <c r="M66" s="17">
        <f t="shared" si="35"/>
        <v>240175327.40057957</v>
      </c>
      <c r="N66" s="17">
        <f t="shared" si="35"/>
        <v>251241443.9861353</v>
      </c>
      <c r="O66" s="17">
        <f t="shared" si="35"/>
        <v>99100948.959389627</v>
      </c>
      <c r="P66" s="17">
        <f t="shared" si="35"/>
        <v>99100948.959389687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bFGB6PBlHBUnrvLpiE3S0ZzTcxDmw5Y68vslWrf0AE5INg7Gf2P9AWDqzles7ZcUHlrjLcl3aFUn+Pp/4OS9MQ==" saltValue="nIYB/3rOSMBomgi6G40hig==" spinCount="100000" sheet="1" objects="1" scenarios="1"/>
  <pageMargins left="0" right="0" top="0.5" bottom="0.25" header="0" footer="0"/>
  <pageSetup scale="45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0C1C2-5133-4C72-9AC4-D9B32E5252DB}">
  <sheetPr>
    <tabColor indexed="44"/>
    <pageSetUpPr fitToPage="1"/>
  </sheetPr>
  <dimension ref="B1:S74"/>
  <sheetViews>
    <sheetView showGridLines="0" zoomScale="90" zoomScaleNormal="90" workbookViewId="0">
      <pane ySplit="4" topLeftCell="A38" activePane="bottomLeft" state="frozen"/>
      <selection pane="bottomLeft" activeCell="D49" sqref="D49"/>
    </sheetView>
  </sheetViews>
  <sheetFormatPr defaultRowHeight="11.25" x14ac:dyDescent="0.2"/>
  <cols>
    <col min="1" max="1" width="1.83203125" style="2" customWidth="1"/>
    <col min="2" max="2" width="31.33203125" style="1" customWidth="1"/>
    <col min="3" max="16" width="16.83203125" style="2" customWidth="1"/>
    <col min="17" max="17" width="1.83203125" style="2" customWidth="1"/>
    <col min="18" max="18" width="13.5" style="2" customWidth="1"/>
    <col min="19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33</v>
      </c>
      <c r="H2" s="25" t="s">
        <v>34</v>
      </c>
      <c r="I2" s="25"/>
      <c r="J2" s="25"/>
      <c r="K2" s="26"/>
      <c r="L2" s="26"/>
      <c r="M2" s="26"/>
      <c r="N2" s="25"/>
      <c r="O2" s="27" t="s">
        <v>25</v>
      </c>
      <c r="P2" s="28">
        <v>46388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24</v>
      </c>
      <c r="D4" s="30">
        <f>P2</f>
        <v>46388</v>
      </c>
      <c r="E4" s="30">
        <f>DATE(YEAR(D4),MONTH(D4)+1,1)</f>
        <v>46419</v>
      </c>
      <c r="F4" s="30">
        <f t="shared" ref="F4:O4" si="0">DATE(YEAR(E4),MONTH(E4)+1,1)</f>
        <v>46447</v>
      </c>
      <c r="G4" s="30">
        <f t="shared" si="0"/>
        <v>46478</v>
      </c>
      <c r="H4" s="30">
        <f t="shared" si="0"/>
        <v>46508</v>
      </c>
      <c r="I4" s="30">
        <f t="shared" si="0"/>
        <v>46539</v>
      </c>
      <c r="J4" s="30">
        <f t="shared" si="0"/>
        <v>46569</v>
      </c>
      <c r="K4" s="30">
        <f t="shared" si="0"/>
        <v>46600</v>
      </c>
      <c r="L4" s="30">
        <f t="shared" si="0"/>
        <v>46631</v>
      </c>
      <c r="M4" s="30">
        <f t="shared" si="0"/>
        <v>46661</v>
      </c>
      <c r="N4" s="30">
        <f t="shared" si="0"/>
        <v>46692</v>
      </c>
      <c r="O4" s="30">
        <f t="shared" si="0"/>
        <v>46722</v>
      </c>
      <c r="P4" s="31" t="s">
        <v>0</v>
      </c>
    </row>
    <row r="5" spans="2:16" ht="24" customHeight="1" x14ac:dyDescent="0.2">
      <c r="B5" s="8" t="s">
        <v>30</v>
      </c>
      <c r="C5" s="9"/>
      <c r="D5" s="9">
        <f>'2026'!P66</f>
        <v>99100948.959389687</v>
      </c>
      <c r="E5" s="9">
        <f t="shared" ref="E5:O5" si="1">D66</f>
        <v>106836856.41244879</v>
      </c>
      <c r="F5" s="9">
        <f t="shared" si="1"/>
        <v>114616893.44218278</v>
      </c>
      <c r="G5" s="9">
        <f t="shared" si="1"/>
        <v>122443266.52742535</v>
      </c>
      <c r="H5" s="9">
        <f t="shared" si="1"/>
        <v>130318292.47095197</v>
      </c>
      <c r="I5" s="9">
        <f t="shared" si="1"/>
        <v>138244403.91567683</v>
      </c>
      <c r="J5" s="9">
        <f t="shared" si="1"/>
        <v>146224155.13665986</v>
      </c>
      <c r="K5" s="9">
        <f t="shared" si="1"/>
        <v>154260228.12271392</v>
      </c>
      <c r="L5" s="9">
        <f t="shared" si="1"/>
        <v>162355438.96209261</v>
      </c>
      <c r="M5" s="9">
        <f t="shared" si="1"/>
        <v>170512744.54746217</v>
      </c>
      <c r="N5" s="9">
        <f t="shared" si="1"/>
        <v>181535249.6161221</v>
      </c>
      <c r="O5" s="9">
        <f t="shared" si="1"/>
        <v>192626214.14223695</v>
      </c>
      <c r="P5" s="9">
        <f>D5</f>
        <v>99100948.959389687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22" si="2">SUM(D8:O8)</f>
        <v>0</v>
      </c>
    </row>
    <row r="9" spans="2:16" ht="18" customHeight="1" x14ac:dyDescent="0.2">
      <c r="B9" s="14" t="s">
        <v>55</v>
      </c>
      <c r="C9" s="9"/>
      <c r="D9" s="9">
        <f t="shared" ref="D9:O9" si="3">(125515831/4)+(125515831/4)</f>
        <v>62757915.5</v>
      </c>
      <c r="E9" s="9">
        <f t="shared" si="3"/>
        <v>62757915.5</v>
      </c>
      <c r="F9" s="9">
        <f t="shared" si="3"/>
        <v>62757915.5</v>
      </c>
      <c r="G9" s="9">
        <f t="shared" si="3"/>
        <v>62757915.5</v>
      </c>
      <c r="H9" s="9">
        <f t="shared" si="3"/>
        <v>62757915.5</v>
      </c>
      <c r="I9" s="9">
        <f t="shared" si="3"/>
        <v>62757915.5</v>
      </c>
      <c r="J9" s="9">
        <f t="shared" si="3"/>
        <v>62757915.5</v>
      </c>
      <c r="K9" s="9">
        <f t="shared" si="3"/>
        <v>62757915.5</v>
      </c>
      <c r="L9" s="9">
        <f t="shared" si="3"/>
        <v>62757915.5</v>
      </c>
      <c r="M9" s="9">
        <f t="shared" si="3"/>
        <v>62757915.5</v>
      </c>
      <c r="N9" s="9">
        <f t="shared" si="3"/>
        <v>62757915.5</v>
      </c>
      <c r="O9" s="9">
        <f t="shared" si="3"/>
        <v>62757915.5</v>
      </c>
      <c r="P9" s="9">
        <f t="shared" si="2"/>
        <v>753094986</v>
      </c>
    </row>
    <row r="10" spans="2:16" ht="18" customHeight="1" x14ac:dyDescent="0.2">
      <c r="B10" s="14" t="s">
        <v>59</v>
      </c>
      <c r="C10" s="9"/>
      <c r="D10" s="9">
        <f>12000000/12</f>
        <v>1000000</v>
      </c>
      <c r="E10" s="9">
        <f t="shared" ref="E10:O13" si="4">D10</f>
        <v>1000000</v>
      </c>
      <c r="F10" s="9">
        <f t="shared" si="4"/>
        <v>1000000</v>
      </c>
      <c r="G10" s="9">
        <f t="shared" si="4"/>
        <v>1000000</v>
      </c>
      <c r="H10" s="9">
        <f t="shared" si="4"/>
        <v>1000000</v>
      </c>
      <c r="I10" s="9">
        <f t="shared" si="4"/>
        <v>1000000</v>
      </c>
      <c r="J10" s="9">
        <f t="shared" si="4"/>
        <v>1000000</v>
      </c>
      <c r="K10" s="9">
        <f t="shared" si="4"/>
        <v>1000000</v>
      </c>
      <c r="L10" s="9">
        <f t="shared" si="4"/>
        <v>1000000</v>
      </c>
      <c r="M10" s="9">
        <f>12000000/5</f>
        <v>2400000</v>
      </c>
      <c r="N10" s="9">
        <f t="shared" si="4"/>
        <v>2400000</v>
      </c>
      <c r="O10" s="9">
        <f t="shared" si="4"/>
        <v>2400000</v>
      </c>
      <c r="P10" s="9">
        <f t="shared" si="2"/>
        <v>16200000</v>
      </c>
    </row>
    <row r="11" spans="2:16" ht="18" customHeight="1" x14ac:dyDescent="0.2">
      <c r="B11" s="14" t="s">
        <v>56</v>
      </c>
      <c r="C11" s="9"/>
      <c r="D11" s="9">
        <f>12000000/12</f>
        <v>1000000</v>
      </c>
      <c r="E11" s="9">
        <f t="shared" si="4"/>
        <v>1000000</v>
      </c>
      <c r="F11" s="9">
        <f t="shared" si="4"/>
        <v>1000000</v>
      </c>
      <c r="G11" s="9">
        <f t="shared" si="4"/>
        <v>1000000</v>
      </c>
      <c r="H11" s="9">
        <f t="shared" si="4"/>
        <v>1000000</v>
      </c>
      <c r="I11" s="9">
        <f t="shared" si="4"/>
        <v>1000000</v>
      </c>
      <c r="J11" s="9">
        <f t="shared" si="4"/>
        <v>1000000</v>
      </c>
      <c r="K11" s="9">
        <f t="shared" si="4"/>
        <v>1000000</v>
      </c>
      <c r="L11" s="9">
        <f t="shared" si="4"/>
        <v>1000000</v>
      </c>
      <c r="M11" s="9">
        <f>12000000/5</f>
        <v>2400000</v>
      </c>
      <c r="N11" s="9">
        <f t="shared" si="4"/>
        <v>2400000</v>
      </c>
      <c r="O11" s="9">
        <f t="shared" si="4"/>
        <v>2400000</v>
      </c>
      <c r="P11" s="9">
        <f t="shared" si="2"/>
        <v>16200000</v>
      </c>
    </row>
    <row r="12" spans="2:16" ht="18" customHeight="1" x14ac:dyDescent="0.2">
      <c r="B12" s="14" t="s">
        <v>57</v>
      </c>
      <c r="C12" s="9"/>
      <c r="D12" s="9"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2"/>
        <v>0</v>
      </c>
    </row>
    <row r="13" spans="2:16" ht="18" customHeight="1" x14ac:dyDescent="0.2">
      <c r="B13" s="14" t="s">
        <v>73</v>
      </c>
      <c r="C13" s="9"/>
      <c r="D13" s="9">
        <f>2000000/5</f>
        <v>400000</v>
      </c>
      <c r="E13" s="9">
        <f t="shared" si="4"/>
        <v>400000</v>
      </c>
      <c r="F13" s="9">
        <f t="shared" si="4"/>
        <v>400000</v>
      </c>
      <c r="G13" s="9">
        <f t="shared" si="4"/>
        <v>400000</v>
      </c>
      <c r="H13" s="9">
        <f t="shared" si="4"/>
        <v>400000</v>
      </c>
      <c r="I13" s="9">
        <f t="shared" si="4"/>
        <v>400000</v>
      </c>
      <c r="J13" s="9">
        <f t="shared" si="4"/>
        <v>400000</v>
      </c>
      <c r="K13" s="9">
        <f t="shared" si="4"/>
        <v>400000</v>
      </c>
      <c r="L13" s="9">
        <f t="shared" si="4"/>
        <v>400000</v>
      </c>
      <c r="M13" s="9">
        <f t="shared" si="4"/>
        <v>400000</v>
      </c>
      <c r="N13" s="9">
        <f t="shared" si="4"/>
        <v>400000</v>
      </c>
      <c r="O13" s="9">
        <f t="shared" si="4"/>
        <v>400000</v>
      </c>
      <c r="P13" s="9">
        <f t="shared" si="2"/>
        <v>4800000</v>
      </c>
    </row>
    <row r="14" spans="2:16" ht="18" customHeight="1" x14ac:dyDescent="0.2">
      <c r="B14" s="14" t="s">
        <v>60</v>
      </c>
      <c r="C14" s="9"/>
      <c r="D14" s="9">
        <f t="shared" ref="D14:O14" si="5">D9+D10+D11+D12+D13</f>
        <v>65157915.5</v>
      </c>
      <c r="E14" s="9">
        <f t="shared" si="5"/>
        <v>65157915.5</v>
      </c>
      <c r="F14" s="9">
        <f t="shared" si="5"/>
        <v>65157915.5</v>
      </c>
      <c r="G14" s="9">
        <f t="shared" si="5"/>
        <v>65157915.5</v>
      </c>
      <c r="H14" s="9">
        <f t="shared" si="5"/>
        <v>65157915.5</v>
      </c>
      <c r="I14" s="9">
        <f t="shared" si="5"/>
        <v>65157915.5</v>
      </c>
      <c r="J14" s="9">
        <f t="shared" si="5"/>
        <v>65157915.5</v>
      </c>
      <c r="K14" s="9">
        <f t="shared" si="5"/>
        <v>65157915.5</v>
      </c>
      <c r="L14" s="9">
        <f t="shared" si="5"/>
        <v>65157915.5</v>
      </c>
      <c r="M14" s="9">
        <f t="shared" si="5"/>
        <v>67957915.5</v>
      </c>
      <c r="N14" s="9">
        <f t="shared" si="5"/>
        <v>67957915.5</v>
      </c>
      <c r="O14" s="9">
        <f t="shared" si="5"/>
        <v>67957915.5</v>
      </c>
      <c r="P14" s="9">
        <f t="shared" si="2"/>
        <v>790294986</v>
      </c>
    </row>
    <row r="15" spans="2:16" ht="18" customHeight="1" x14ac:dyDescent="0.2">
      <c r="B15" s="14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2"/>
        <v>0</v>
      </c>
    </row>
    <row r="16" spans="2:16" ht="18" customHeight="1" x14ac:dyDescent="0.2">
      <c r="B16" s="14" t="s">
        <v>46</v>
      </c>
      <c r="C16" s="9"/>
      <c r="D16" s="9">
        <f t="shared" ref="D16:N16" si="6">(2500*12)*4</f>
        <v>120000</v>
      </c>
      <c r="E16" s="9">
        <f t="shared" si="6"/>
        <v>120000</v>
      </c>
      <c r="F16" s="9">
        <f t="shared" si="6"/>
        <v>120000</v>
      </c>
      <c r="G16" s="9">
        <f t="shared" si="6"/>
        <v>120000</v>
      </c>
      <c r="H16" s="9">
        <f t="shared" si="6"/>
        <v>120000</v>
      </c>
      <c r="I16" s="9">
        <f t="shared" si="6"/>
        <v>120000</v>
      </c>
      <c r="J16" s="9">
        <f t="shared" si="6"/>
        <v>120000</v>
      </c>
      <c r="K16" s="9">
        <f t="shared" si="6"/>
        <v>120000</v>
      </c>
      <c r="L16" s="9">
        <f t="shared" si="6"/>
        <v>120000</v>
      </c>
      <c r="M16" s="9">
        <f t="shared" si="6"/>
        <v>120000</v>
      </c>
      <c r="N16" s="9">
        <f t="shared" si="6"/>
        <v>120000</v>
      </c>
      <c r="O16" s="9">
        <f>(2500*12)*4</f>
        <v>120000</v>
      </c>
      <c r="P16" s="9">
        <f t="shared" si="2"/>
        <v>1440000</v>
      </c>
    </row>
    <row r="17" spans="2:16" ht="18" customHeight="1" x14ac:dyDescent="0.2">
      <c r="B17" s="14" t="s">
        <v>47</v>
      </c>
      <c r="C17" s="9"/>
      <c r="D17" s="9">
        <f>((8*75)*12)*4</f>
        <v>28800</v>
      </c>
      <c r="E17" s="9">
        <f t="shared" ref="E17:O17" si="7">((8*75)*12)*4</f>
        <v>28800</v>
      </c>
      <c r="F17" s="9">
        <f t="shared" si="7"/>
        <v>28800</v>
      </c>
      <c r="G17" s="9">
        <f t="shared" si="7"/>
        <v>28800</v>
      </c>
      <c r="H17" s="9">
        <f t="shared" si="7"/>
        <v>28800</v>
      </c>
      <c r="I17" s="9">
        <f t="shared" si="7"/>
        <v>28800</v>
      </c>
      <c r="J17" s="9">
        <f t="shared" si="7"/>
        <v>28800</v>
      </c>
      <c r="K17" s="9">
        <f t="shared" si="7"/>
        <v>28800</v>
      </c>
      <c r="L17" s="9">
        <f t="shared" si="7"/>
        <v>28800</v>
      </c>
      <c r="M17" s="9">
        <f t="shared" si="7"/>
        <v>28800</v>
      </c>
      <c r="N17" s="9">
        <f t="shared" si="7"/>
        <v>28800</v>
      </c>
      <c r="O17" s="9">
        <f t="shared" si="7"/>
        <v>28800</v>
      </c>
      <c r="P17" s="9">
        <f t="shared" si="2"/>
        <v>345600</v>
      </c>
    </row>
    <row r="18" spans="2:16" ht="18" customHeight="1" x14ac:dyDescent="0.2">
      <c r="B18" s="14" t="s">
        <v>43</v>
      </c>
      <c r="C18" s="9"/>
      <c r="D18" s="9">
        <f>'2024'!O18+('2024'!O18*0.05)</f>
        <v>882591.5334973092</v>
      </c>
      <c r="E18" s="9">
        <f t="shared" ref="E18:O18" si="8">D18+(D18*0.05)</f>
        <v>926721.11017217464</v>
      </c>
      <c r="F18" s="9">
        <f t="shared" si="8"/>
        <v>973057.16568078334</v>
      </c>
      <c r="G18" s="9">
        <f t="shared" si="8"/>
        <v>1021710.0239648225</v>
      </c>
      <c r="H18" s="9">
        <f t="shared" si="8"/>
        <v>1072795.5251630635</v>
      </c>
      <c r="I18" s="9">
        <f t="shared" si="8"/>
        <v>1126435.3014212167</v>
      </c>
      <c r="J18" s="9">
        <f t="shared" si="8"/>
        <v>1182757.0664922774</v>
      </c>
      <c r="K18" s="9">
        <f t="shared" si="8"/>
        <v>1241894.9198168912</v>
      </c>
      <c r="L18" s="9">
        <f t="shared" si="8"/>
        <v>1303989.6658077356</v>
      </c>
      <c r="M18" s="9">
        <f t="shared" si="8"/>
        <v>1369189.1490981225</v>
      </c>
      <c r="N18" s="9">
        <f t="shared" si="8"/>
        <v>1437648.6065530286</v>
      </c>
      <c r="O18" s="9">
        <f t="shared" si="8"/>
        <v>1509531.0368806799</v>
      </c>
      <c r="P18" s="9">
        <f t="shared" si="2"/>
        <v>14048321.104548104</v>
      </c>
    </row>
    <row r="19" spans="2:16" ht="18" customHeight="1" x14ac:dyDescent="0.2">
      <c r="B19" s="14" t="s">
        <v>44</v>
      </c>
      <c r="C19" s="9"/>
      <c r="D19" s="9">
        <f>(((8*75)*12)*4)*20</f>
        <v>576000</v>
      </c>
      <c r="E19" s="9">
        <f t="shared" ref="E19:O19" si="9">(((8*75)*12)*4)*20</f>
        <v>576000</v>
      </c>
      <c r="F19" s="9">
        <f t="shared" si="9"/>
        <v>576000</v>
      </c>
      <c r="G19" s="9">
        <f t="shared" si="9"/>
        <v>576000</v>
      </c>
      <c r="H19" s="9">
        <f t="shared" si="9"/>
        <v>576000</v>
      </c>
      <c r="I19" s="9">
        <f t="shared" si="9"/>
        <v>576000</v>
      </c>
      <c r="J19" s="9">
        <f t="shared" si="9"/>
        <v>576000</v>
      </c>
      <c r="K19" s="9">
        <f t="shared" si="9"/>
        <v>576000</v>
      </c>
      <c r="L19" s="9">
        <f t="shared" si="9"/>
        <v>576000</v>
      </c>
      <c r="M19" s="9">
        <f t="shared" si="9"/>
        <v>576000</v>
      </c>
      <c r="N19" s="9">
        <f t="shared" si="9"/>
        <v>576000</v>
      </c>
      <c r="O19" s="9">
        <f t="shared" si="9"/>
        <v>576000</v>
      </c>
      <c r="P19" s="9">
        <f t="shared" si="2"/>
        <v>6912000</v>
      </c>
    </row>
    <row r="20" spans="2:16" ht="18" customHeight="1" x14ac:dyDescent="0.2">
      <c r="B20" s="14" t="s">
        <v>45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2"/>
        <v>0</v>
      </c>
    </row>
    <row r="21" spans="2:16" ht="18" customHeight="1" x14ac:dyDescent="0.2">
      <c r="B21" s="32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">
        <f t="shared" si="2"/>
        <v>0</v>
      </c>
    </row>
    <row r="22" spans="2:16" ht="18" customHeight="1" x14ac:dyDescent="0.2">
      <c r="B22" s="14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2"/>
        <v>0</v>
      </c>
    </row>
    <row r="23" spans="2:16" ht="18" customHeight="1" x14ac:dyDescent="0.2">
      <c r="B23" s="16" t="s">
        <v>3</v>
      </c>
      <c r="C23" s="17">
        <f>SUM(C8:C22)</f>
        <v>0</v>
      </c>
      <c r="D23" s="17">
        <f t="shared" ref="D23:P23" si="10">SUM(D14:D22)</f>
        <v>66765307.033497311</v>
      </c>
      <c r="E23" s="17">
        <f t="shared" si="10"/>
        <v>66809436.610172175</v>
      </c>
      <c r="F23" s="17">
        <f t="shared" si="10"/>
        <v>66855772.665680781</v>
      </c>
      <c r="G23" s="17">
        <f t="shared" si="10"/>
        <v>66904425.523964822</v>
      </c>
      <c r="H23" s="17">
        <f t="shared" si="10"/>
        <v>66955511.025163062</v>
      </c>
      <c r="I23" s="17">
        <f t="shared" si="10"/>
        <v>67009150.801421218</v>
      </c>
      <c r="J23" s="17">
        <f t="shared" si="10"/>
        <v>67065472.566492274</v>
      </c>
      <c r="K23" s="17">
        <f t="shared" si="10"/>
        <v>67124610.419816881</v>
      </c>
      <c r="L23" s="17">
        <f t="shared" si="10"/>
        <v>67186705.165807739</v>
      </c>
      <c r="M23" s="17">
        <f t="shared" si="10"/>
        <v>70051904.649098128</v>
      </c>
      <c r="N23" s="17">
        <f t="shared" si="10"/>
        <v>70120364.106553033</v>
      </c>
      <c r="O23" s="17">
        <f t="shared" si="10"/>
        <v>70192246.536880687</v>
      </c>
      <c r="P23" s="17">
        <f t="shared" si="10"/>
        <v>813040907.1045481</v>
      </c>
    </row>
    <row r="24" spans="2:16" ht="24" customHeight="1" x14ac:dyDescent="0.2">
      <c r="B24" s="8" t="s">
        <v>31</v>
      </c>
      <c r="C24" s="17">
        <f>(C5+C23)</f>
        <v>0</v>
      </c>
      <c r="D24" s="17">
        <f t="shared" ref="D24:P24" si="11">(D5+D23)</f>
        <v>165866255.99288699</v>
      </c>
      <c r="E24" s="17">
        <f t="shared" si="11"/>
        <v>173646293.02262098</v>
      </c>
      <c r="F24" s="17">
        <f t="shared" si="11"/>
        <v>181472666.10786355</v>
      </c>
      <c r="G24" s="17">
        <f t="shared" si="11"/>
        <v>189347692.05139017</v>
      </c>
      <c r="H24" s="17">
        <f t="shared" si="11"/>
        <v>197273803.49611503</v>
      </c>
      <c r="I24" s="17">
        <f t="shared" si="11"/>
        <v>205253554.71709806</v>
      </c>
      <c r="J24" s="17">
        <f t="shared" si="11"/>
        <v>213289627.70315212</v>
      </c>
      <c r="K24" s="17">
        <f t="shared" si="11"/>
        <v>221384838.5425308</v>
      </c>
      <c r="L24" s="17">
        <f t="shared" si="11"/>
        <v>229542144.12790036</v>
      </c>
      <c r="M24" s="17">
        <f t="shared" si="11"/>
        <v>240564649.19656029</v>
      </c>
      <c r="N24" s="17">
        <f t="shared" si="11"/>
        <v>251655613.72267514</v>
      </c>
      <c r="O24" s="17">
        <f t="shared" si="11"/>
        <v>262818460.67911762</v>
      </c>
      <c r="P24" s="17">
        <f t="shared" si="11"/>
        <v>912141856.06393778</v>
      </c>
    </row>
    <row r="25" spans="2:16" ht="8.1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8" customHeight="1" x14ac:dyDescent="0.2">
      <c r="B26" s="23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3"/>
    </row>
    <row r="27" spans="2:16" ht="18" customHeight="1" x14ac:dyDescent="0.2">
      <c r="B27" s="14" t="s">
        <v>51</v>
      </c>
      <c r="C27" s="9"/>
      <c r="D27" s="34" t="s">
        <v>54</v>
      </c>
      <c r="E27" s="34" t="s">
        <v>54</v>
      </c>
      <c r="F27" s="34" t="s">
        <v>54</v>
      </c>
      <c r="G27" s="34" t="s">
        <v>54</v>
      </c>
      <c r="H27" s="34" t="s">
        <v>54</v>
      </c>
      <c r="I27" s="34" t="s">
        <v>54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9">
        <f>SUM(D27:O27)</f>
        <v>0</v>
      </c>
    </row>
    <row r="28" spans="2:16" ht="18" customHeight="1" x14ac:dyDescent="0.2">
      <c r="B28" s="14" t="s">
        <v>49</v>
      </c>
      <c r="C28" s="9"/>
      <c r="D28" s="9">
        <f t="shared" ref="D28:O28" si="12">((153720990+25000000)/12)+(170000000/24)</f>
        <v>21976749.166666668</v>
      </c>
      <c r="E28" s="9">
        <f t="shared" si="12"/>
        <v>21976749.166666668</v>
      </c>
      <c r="F28" s="9">
        <f t="shared" si="12"/>
        <v>21976749.166666668</v>
      </c>
      <c r="G28" s="9">
        <f t="shared" si="12"/>
        <v>21976749.166666668</v>
      </c>
      <c r="H28" s="9">
        <f t="shared" si="12"/>
        <v>21976749.166666668</v>
      </c>
      <c r="I28" s="9">
        <f t="shared" si="12"/>
        <v>21976749.166666668</v>
      </c>
      <c r="J28" s="9">
        <f t="shared" si="12"/>
        <v>21976749.166666668</v>
      </c>
      <c r="K28" s="9">
        <f t="shared" si="12"/>
        <v>21976749.166666668</v>
      </c>
      <c r="L28" s="9">
        <f t="shared" si="12"/>
        <v>21976749.166666668</v>
      </c>
      <c r="M28" s="9">
        <f t="shared" si="12"/>
        <v>21976749.166666668</v>
      </c>
      <c r="N28" s="9">
        <f t="shared" si="12"/>
        <v>21976749.166666668</v>
      </c>
      <c r="O28" s="9">
        <f t="shared" si="12"/>
        <v>21976749.166666668</v>
      </c>
      <c r="P28" s="9">
        <f>SUM(D28:O28)</f>
        <v>263720989.99999997</v>
      </c>
    </row>
    <row r="29" spans="2:16" ht="18" customHeight="1" x14ac:dyDescent="0.2">
      <c r="B29" s="14" t="s">
        <v>50</v>
      </c>
      <c r="C29" s="9"/>
      <c r="D29" s="9">
        <f t="shared" ref="D29:O29" si="13">(150000000/12)+(50000000/24)</f>
        <v>14583333.333333334</v>
      </c>
      <c r="E29" s="9">
        <f t="shared" si="13"/>
        <v>14583333.333333334</v>
      </c>
      <c r="F29" s="9">
        <f t="shared" si="13"/>
        <v>14583333.333333334</v>
      </c>
      <c r="G29" s="9">
        <f t="shared" si="13"/>
        <v>14583333.333333334</v>
      </c>
      <c r="H29" s="9">
        <f t="shared" si="13"/>
        <v>14583333.333333334</v>
      </c>
      <c r="I29" s="9">
        <f t="shared" si="13"/>
        <v>14583333.333333334</v>
      </c>
      <c r="J29" s="9">
        <f t="shared" si="13"/>
        <v>14583333.333333334</v>
      </c>
      <c r="K29" s="9">
        <f t="shared" si="13"/>
        <v>14583333.333333334</v>
      </c>
      <c r="L29" s="9">
        <f t="shared" si="13"/>
        <v>14583333.333333334</v>
      </c>
      <c r="M29" s="9">
        <f t="shared" si="13"/>
        <v>14583333.333333334</v>
      </c>
      <c r="N29" s="9">
        <f t="shared" si="13"/>
        <v>14583333.333333334</v>
      </c>
      <c r="O29" s="9">
        <f t="shared" si="13"/>
        <v>14583333.333333334</v>
      </c>
      <c r="P29" s="9">
        <f>SUM(D29:O29)</f>
        <v>175000000</v>
      </c>
    </row>
    <row r="30" spans="2:16" ht="18" customHeight="1" x14ac:dyDescent="0.2">
      <c r="B30" s="15" t="s">
        <v>53</v>
      </c>
      <c r="C30" s="33"/>
      <c r="D30" s="34" t="s">
        <v>54</v>
      </c>
      <c r="E30" s="34" t="s">
        <v>54</v>
      </c>
      <c r="F30" s="34" t="s">
        <v>54</v>
      </c>
      <c r="G30" s="34" t="s">
        <v>54</v>
      </c>
      <c r="H30" s="34" t="s">
        <v>54</v>
      </c>
      <c r="I30" s="34" t="s">
        <v>54</v>
      </c>
      <c r="J30" s="34" t="s">
        <v>54</v>
      </c>
      <c r="K30" s="34" t="s">
        <v>54</v>
      </c>
      <c r="L30" s="34" t="s">
        <v>54</v>
      </c>
      <c r="M30" s="34" t="s">
        <v>54</v>
      </c>
      <c r="N30" s="34" t="s">
        <v>54</v>
      </c>
      <c r="O30" s="34" t="s">
        <v>54</v>
      </c>
      <c r="P30" s="9">
        <f t="shared" ref="P30:P58" si="14">SUM(D30:O30)</f>
        <v>0</v>
      </c>
    </row>
    <row r="31" spans="2:16" ht="18" customHeight="1" x14ac:dyDescent="0.2">
      <c r="B31" s="14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0</v>
      </c>
    </row>
    <row r="32" spans="2:16" ht="18" customHeight="1" x14ac:dyDescent="0.2">
      <c r="B32" s="14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0</v>
      </c>
    </row>
    <row r="33" spans="2:16" ht="18" customHeight="1" x14ac:dyDescent="0.2">
      <c r="B33" s="14" t="s">
        <v>42</v>
      </c>
      <c r="C33" s="9"/>
      <c r="D33" s="33">
        <f>38500000/12</f>
        <v>3208333.3333333335</v>
      </c>
      <c r="E33" s="33">
        <f t="shared" ref="E33:O33" si="15">38500000/12</f>
        <v>3208333.3333333335</v>
      </c>
      <c r="F33" s="33">
        <f t="shared" si="15"/>
        <v>3208333.3333333335</v>
      </c>
      <c r="G33" s="33">
        <f t="shared" si="15"/>
        <v>3208333.3333333335</v>
      </c>
      <c r="H33" s="33">
        <f t="shared" si="15"/>
        <v>3208333.3333333335</v>
      </c>
      <c r="I33" s="33">
        <f t="shared" si="15"/>
        <v>3208333.3333333335</v>
      </c>
      <c r="J33" s="33">
        <f t="shared" si="15"/>
        <v>3208333.3333333335</v>
      </c>
      <c r="K33" s="33">
        <f t="shared" si="15"/>
        <v>3208333.3333333335</v>
      </c>
      <c r="L33" s="33">
        <f t="shared" si="15"/>
        <v>3208333.3333333335</v>
      </c>
      <c r="M33" s="33">
        <f t="shared" si="15"/>
        <v>3208333.3333333335</v>
      </c>
      <c r="N33" s="33">
        <f t="shared" si="15"/>
        <v>3208333.3333333335</v>
      </c>
      <c r="O33" s="33">
        <f t="shared" si="15"/>
        <v>3208333.3333333335</v>
      </c>
      <c r="P33" s="9">
        <f t="shared" si="14"/>
        <v>38500000</v>
      </c>
    </row>
    <row r="34" spans="2:16" ht="18" customHeight="1" x14ac:dyDescent="0.2">
      <c r="B34" s="14" t="s">
        <v>69</v>
      </c>
      <c r="C34" s="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9">
        <f t="shared" si="14"/>
        <v>0</v>
      </c>
    </row>
    <row r="35" spans="2:16" ht="18" customHeight="1" x14ac:dyDescent="0.2">
      <c r="B35" s="14" t="s">
        <v>66</v>
      </c>
      <c r="C35" s="9"/>
      <c r="D35" s="33">
        <f t="shared" ref="D35:O36" si="16">100000/12</f>
        <v>8333.3333333333339</v>
      </c>
      <c r="E35" s="33">
        <f t="shared" si="16"/>
        <v>8333.3333333333339</v>
      </c>
      <c r="F35" s="33">
        <f t="shared" si="16"/>
        <v>8333.3333333333339</v>
      </c>
      <c r="G35" s="33">
        <f t="shared" si="16"/>
        <v>8333.3333333333339</v>
      </c>
      <c r="H35" s="33">
        <f t="shared" si="16"/>
        <v>8333.3333333333339</v>
      </c>
      <c r="I35" s="33">
        <f t="shared" si="16"/>
        <v>8333.3333333333339</v>
      </c>
      <c r="J35" s="33">
        <f t="shared" si="16"/>
        <v>8333.3333333333339</v>
      </c>
      <c r="K35" s="33">
        <f t="shared" si="16"/>
        <v>8333.3333333333339</v>
      </c>
      <c r="L35" s="33">
        <f t="shared" si="16"/>
        <v>8333.3333333333339</v>
      </c>
      <c r="M35" s="33">
        <f t="shared" si="16"/>
        <v>8333.3333333333339</v>
      </c>
      <c r="N35" s="33">
        <f t="shared" si="16"/>
        <v>8333.3333333333339</v>
      </c>
      <c r="O35" s="33">
        <f t="shared" si="16"/>
        <v>8333.3333333333339</v>
      </c>
      <c r="P35" s="9">
        <f t="shared" si="14"/>
        <v>99999.999999999985</v>
      </c>
    </row>
    <row r="36" spans="2:16" ht="18" customHeight="1" x14ac:dyDescent="0.2">
      <c r="B36" s="14" t="s">
        <v>67</v>
      </c>
      <c r="C36" s="9"/>
      <c r="D36" s="33">
        <f t="shared" si="16"/>
        <v>8333.3333333333339</v>
      </c>
      <c r="E36" s="33">
        <f t="shared" si="16"/>
        <v>8333.3333333333339</v>
      </c>
      <c r="F36" s="33">
        <f t="shared" si="16"/>
        <v>8333.3333333333339</v>
      </c>
      <c r="G36" s="33">
        <f t="shared" si="16"/>
        <v>8333.3333333333339</v>
      </c>
      <c r="H36" s="33">
        <f t="shared" si="16"/>
        <v>8333.3333333333339</v>
      </c>
      <c r="I36" s="33">
        <f t="shared" si="16"/>
        <v>8333.3333333333339</v>
      </c>
      <c r="J36" s="33">
        <f t="shared" si="16"/>
        <v>8333.3333333333339</v>
      </c>
      <c r="K36" s="33">
        <f t="shared" si="16"/>
        <v>8333.3333333333339</v>
      </c>
      <c r="L36" s="33">
        <f t="shared" si="16"/>
        <v>8333.3333333333339</v>
      </c>
      <c r="M36" s="33">
        <f t="shared" si="16"/>
        <v>8333.3333333333339</v>
      </c>
      <c r="N36" s="33">
        <f t="shared" si="16"/>
        <v>8333.3333333333339</v>
      </c>
      <c r="O36" s="33">
        <f t="shared" si="16"/>
        <v>8333.3333333333339</v>
      </c>
      <c r="P36" s="9">
        <f t="shared" si="14"/>
        <v>99999.999999999985</v>
      </c>
    </row>
    <row r="37" spans="2:16" ht="18" customHeight="1" x14ac:dyDescent="0.2">
      <c r="B37" s="15" t="s">
        <v>28</v>
      </c>
      <c r="C37" s="33"/>
      <c r="D37" s="33">
        <f>79475140/12</f>
        <v>6622928.333333333</v>
      </c>
      <c r="E37" s="33">
        <f t="shared" ref="E37:O37" si="17">79475140/12</f>
        <v>6622928.333333333</v>
      </c>
      <c r="F37" s="33">
        <f t="shared" si="17"/>
        <v>6622928.333333333</v>
      </c>
      <c r="G37" s="33">
        <f t="shared" si="17"/>
        <v>6622928.333333333</v>
      </c>
      <c r="H37" s="33">
        <f t="shared" si="17"/>
        <v>6622928.333333333</v>
      </c>
      <c r="I37" s="33">
        <f t="shared" si="17"/>
        <v>6622928.333333333</v>
      </c>
      <c r="J37" s="33">
        <f t="shared" si="17"/>
        <v>6622928.333333333</v>
      </c>
      <c r="K37" s="33">
        <f t="shared" si="17"/>
        <v>6622928.333333333</v>
      </c>
      <c r="L37" s="33">
        <f t="shared" si="17"/>
        <v>6622928.333333333</v>
      </c>
      <c r="M37" s="33">
        <f t="shared" si="17"/>
        <v>6622928.333333333</v>
      </c>
      <c r="N37" s="33">
        <f t="shared" si="17"/>
        <v>6622928.333333333</v>
      </c>
      <c r="O37" s="33">
        <f t="shared" si="17"/>
        <v>6622928.333333333</v>
      </c>
      <c r="P37" s="9">
        <f t="shared" si="14"/>
        <v>79475140</v>
      </c>
    </row>
    <row r="38" spans="2:16" ht="18" customHeight="1" x14ac:dyDescent="0.2">
      <c r="B38" s="14" t="s">
        <v>29</v>
      </c>
      <c r="C38" s="9"/>
      <c r="D38" s="9">
        <f t="shared" ref="D38:O38" si="18">D37*0.152</f>
        <v>1006685.1066666666</v>
      </c>
      <c r="E38" s="9">
        <f t="shared" si="18"/>
        <v>1006685.1066666666</v>
      </c>
      <c r="F38" s="9">
        <f t="shared" si="18"/>
        <v>1006685.1066666666</v>
      </c>
      <c r="G38" s="9">
        <f t="shared" si="18"/>
        <v>1006685.1066666666</v>
      </c>
      <c r="H38" s="9">
        <f t="shared" si="18"/>
        <v>1006685.1066666666</v>
      </c>
      <c r="I38" s="9">
        <f t="shared" si="18"/>
        <v>1006685.1066666666</v>
      </c>
      <c r="J38" s="9">
        <f t="shared" si="18"/>
        <v>1006685.1066666666</v>
      </c>
      <c r="K38" s="9">
        <f t="shared" si="18"/>
        <v>1006685.1066666666</v>
      </c>
      <c r="L38" s="9">
        <f t="shared" si="18"/>
        <v>1006685.1066666666</v>
      </c>
      <c r="M38" s="9">
        <f t="shared" si="18"/>
        <v>1006685.1066666666</v>
      </c>
      <c r="N38" s="9">
        <f t="shared" si="18"/>
        <v>1006685.1066666666</v>
      </c>
      <c r="O38" s="9">
        <f t="shared" si="18"/>
        <v>1006685.1066666666</v>
      </c>
      <c r="P38" s="9">
        <f t="shared" si="14"/>
        <v>12080221.280000001</v>
      </c>
    </row>
    <row r="39" spans="2:16" ht="18" customHeight="1" x14ac:dyDescent="0.2">
      <c r="B39" s="15" t="s">
        <v>5</v>
      </c>
      <c r="C39" s="33"/>
      <c r="D39" s="33">
        <f t="shared" ref="D39:O39" si="19">200000/12</f>
        <v>16666.666666666668</v>
      </c>
      <c r="E39" s="33">
        <f t="shared" si="19"/>
        <v>16666.666666666668</v>
      </c>
      <c r="F39" s="33">
        <f t="shared" si="19"/>
        <v>16666.666666666668</v>
      </c>
      <c r="G39" s="33">
        <f t="shared" si="19"/>
        <v>16666.666666666668</v>
      </c>
      <c r="H39" s="33">
        <f t="shared" si="19"/>
        <v>16666.666666666668</v>
      </c>
      <c r="I39" s="33">
        <f t="shared" si="19"/>
        <v>16666.666666666668</v>
      </c>
      <c r="J39" s="33">
        <f t="shared" si="19"/>
        <v>16666.666666666668</v>
      </c>
      <c r="K39" s="33">
        <f t="shared" si="19"/>
        <v>16666.666666666668</v>
      </c>
      <c r="L39" s="33">
        <f t="shared" si="19"/>
        <v>16666.666666666668</v>
      </c>
      <c r="M39" s="33">
        <f t="shared" si="19"/>
        <v>16666.666666666668</v>
      </c>
      <c r="N39" s="33">
        <f t="shared" si="19"/>
        <v>16666.666666666668</v>
      </c>
      <c r="O39" s="33">
        <f t="shared" si="19"/>
        <v>16666.666666666668</v>
      </c>
      <c r="P39" s="9">
        <f t="shared" si="14"/>
        <v>199999.99999999997</v>
      </c>
    </row>
    <row r="40" spans="2:16" ht="18" customHeight="1" x14ac:dyDescent="0.2">
      <c r="B40" s="14" t="s">
        <v>6</v>
      </c>
      <c r="C40" s="9"/>
      <c r="D40" s="33">
        <f t="shared" ref="D40:O40" si="20">1000000/12</f>
        <v>83333.333333333328</v>
      </c>
      <c r="E40" s="33">
        <f t="shared" si="20"/>
        <v>83333.333333333328</v>
      </c>
      <c r="F40" s="33">
        <f t="shared" si="20"/>
        <v>83333.333333333328</v>
      </c>
      <c r="G40" s="33">
        <f t="shared" si="20"/>
        <v>83333.333333333328</v>
      </c>
      <c r="H40" s="33">
        <f t="shared" si="20"/>
        <v>83333.333333333328</v>
      </c>
      <c r="I40" s="33">
        <f t="shared" si="20"/>
        <v>83333.333333333328</v>
      </c>
      <c r="J40" s="33">
        <f t="shared" si="20"/>
        <v>83333.333333333328</v>
      </c>
      <c r="K40" s="33">
        <f t="shared" si="20"/>
        <v>83333.333333333328</v>
      </c>
      <c r="L40" s="33">
        <f t="shared" si="20"/>
        <v>83333.333333333328</v>
      </c>
      <c r="M40" s="33">
        <f t="shared" si="20"/>
        <v>83333.333333333328</v>
      </c>
      <c r="N40" s="33">
        <f t="shared" si="20"/>
        <v>83333.333333333328</v>
      </c>
      <c r="O40" s="33">
        <f t="shared" si="20"/>
        <v>83333.333333333328</v>
      </c>
      <c r="P40" s="9">
        <f t="shared" si="14"/>
        <v>1000000.0000000001</v>
      </c>
    </row>
    <row r="41" spans="2:16" ht="18" customHeight="1" x14ac:dyDescent="0.2">
      <c r="B41" s="15" t="s">
        <v>7</v>
      </c>
      <c r="C41" s="33"/>
      <c r="D41" s="33">
        <f t="shared" ref="D41:O41" si="21">300000/12</f>
        <v>25000</v>
      </c>
      <c r="E41" s="33">
        <f t="shared" si="21"/>
        <v>25000</v>
      </c>
      <c r="F41" s="33">
        <f t="shared" si="21"/>
        <v>25000</v>
      </c>
      <c r="G41" s="33">
        <f t="shared" si="21"/>
        <v>25000</v>
      </c>
      <c r="H41" s="33">
        <f t="shared" si="21"/>
        <v>25000</v>
      </c>
      <c r="I41" s="33">
        <f t="shared" si="21"/>
        <v>25000</v>
      </c>
      <c r="J41" s="33">
        <f t="shared" si="21"/>
        <v>25000</v>
      </c>
      <c r="K41" s="33">
        <f t="shared" si="21"/>
        <v>25000</v>
      </c>
      <c r="L41" s="33">
        <f t="shared" si="21"/>
        <v>25000</v>
      </c>
      <c r="M41" s="33">
        <f t="shared" si="21"/>
        <v>25000</v>
      </c>
      <c r="N41" s="33">
        <f t="shared" si="21"/>
        <v>25000</v>
      </c>
      <c r="O41" s="33">
        <f t="shared" si="21"/>
        <v>25000</v>
      </c>
      <c r="P41" s="9">
        <f t="shared" si="14"/>
        <v>300000</v>
      </c>
    </row>
    <row r="42" spans="2:16" ht="18" customHeight="1" x14ac:dyDescent="0.2">
      <c r="B42" s="14" t="s">
        <v>61</v>
      </c>
      <c r="C42" s="33"/>
      <c r="D42" s="33">
        <f t="shared" ref="D42:O42" si="22">3000000/12</f>
        <v>250000</v>
      </c>
      <c r="E42" s="33">
        <f t="shared" si="22"/>
        <v>250000</v>
      </c>
      <c r="F42" s="33">
        <f t="shared" si="22"/>
        <v>250000</v>
      </c>
      <c r="G42" s="33">
        <f t="shared" si="22"/>
        <v>250000</v>
      </c>
      <c r="H42" s="33">
        <f t="shared" si="22"/>
        <v>250000</v>
      </c>
      <c r="I42" s="33">
        <f t="shared" si="22"/>
        <v>250000</v>
      </c>
      <c r="J42" s="33">
        <f t="shared" si="22"/>
        <v>250000</v>
      </c>
      <c r="K42" s="33">
        <f t="shared" si="22"/>
        <v>250000</v>
      </c>
      <c r="L42" s="33">
        <f t="shared" si="22"/>
        <v>250000</v>
      </c>
      <c r="M42" s="33">
        <f t="shared" si="22"/>
        <v>250000</v>
      </c>
      <c r="N42" s="33">
        <f t="shared" si="22"/>
        <v>250000</v>
      </c>
      <c r="O42" s="33">
        <f t="shared" si="22"/>
        <v>250000</v>
      </c>
      <c r="P42" s="9">
        <f t="shared" si="14"/>
        <v>3000000</v>
      </c>
    </row>
    <row r="43" spans="2:16" ht="18" customHeight="1" x14ac:dyDescent="0.2">
      <c r="B43" s="15" t="s">
        <v>8</v>
      </c>
      <c r="C43" s="9"/>
      <c r="D43" s="33">
        <f t="shared" ref="D43:O43" si="23">500000/12</f>
        <v>41666.666666666664</v>
      </c>
      <c r="E43" s="33">
        <f t="shared" si="23"/>
        <v>41666.666666666664</v>
      </c>
      <c r="F43" s="33">
        <f t="shared" si="23"/>
        <v>41666.666666666664</v>
      </c>
      <c r="G43" s="33">
        <f t="shared" si="23"/>
        <v>41666.666666666664</v>
      </c>
      <c r="H43" s="33">
        <f t="shared" si="23"/>
        <v>41666.666666666664</v>
      </c>
      <c r="I43" s="33">
        <f t="shared" si="23"/>
        <v>41666.666666666664</v>
      </c>
      <c r="J43" s="33">
        <f t="shared" si="23"/>
        <v>41666.666666666664</v>
      </c>
      <c r="K43" s="33">
        <f t="shared" si="23"/>
        <v>41666.666666666664</v>
      </c>
      <c r="L43" s="33">
        <f t="shared" si="23"/>
        <v>41666.666666666664</v>
      </c>
      <c r="M43" s="33">
        <f t="shared" si="23"/>
        <v>41666.666666666664</v>
      </c>
      <c r="N43" s="33">
        <f t="shared" si="23"/>
        <v>41666.666666666664</v>
      </c>
      <c r="O43" s="33">
        <f t="shared" si="23"/>
        <v>41666.666666666664</v>
      </c>
      <c r="P43" s="9">
        <f t="shared" si="14"/>
        <v>500000.00000000006</v>
      </c>
    </row>
    <row r="44" spans="2:16" ht="18" customHeight="1" x14ac:dyDescent="0.2">
      <c r="B44" s="14" t="s">
        <v>9</v>
      </c>
      <c r="C44" s="33"/>
      <c r="D44" s="33">
        <f t="shared" ref="D44:O44" si="24">1200000/12</f>
        <v>100000</v>
      </c>
      <c r="E44" s="33">
        <f t="shared" si="24"/>
        <v>100000</v>
      </c>
      <c r="F44" s="33">
        <f t="shared" si="24"/>
        <v>100000</v>
      </c>
      <c r="G44" s="33">
        <f t="shared" si="24"/>
        <v>100000</v>
      </c>
      <c r="H44" s="33">
        <f t="shared" si="24"/>
        <v>100000</v>
      </c>
      <c r="I44" s="33">
        <f t="shared" si="24"/>
        <v>100000</v>
      </c>
      <c r="J44" s="33">
        <f t="shared" si="24"/>
        <v>100000</v>
      </c>
      <c r="K44" s="33">
        <f t="shared" si="24"/>
        <v>100000</v>
      </c>
      <c r="L44" s="33">
        <f t="shared" si="24"/>
        <v>100000</v>
      </c>
      <c r="M44" s="33">
        <f t="shared" si="24"/>
        <v>100000</v>
      </c>
      <c r="N44" s="33">
        <f t="shared" si="24"/>
        <v>100000</v>
      </c>
      <c r="O44" s="33">
        <f t="shared" si="24"/>
        <v>100000</v>
      </c>
      <c r="P44" s="9">
        <f t="shared" si="14"/>
        <v>1200000</v>
      </c>
    </row>
    <row r="45" spans="2:16" ht="18" customHeight="1" x14ac:dyDescent="0.2">
      <c r="B45" s="14" t="s">
        <v>48</v>
      </c>
      <c r="C45" s="9"/>
      <c r="D45" s="33">
        <f>64699500/12</f>
        <v>5391625</v>
      </c>
      <c r="E45" s="33">
        <f t="shared" ref="E45:O45" si="25">64699500/12</f>
        <v>5391625</v>
      </c>
      <c r="F45" s="33">
        <f t="shared" si="25"/>
        <v>5391625</v>
      </c>
      <c r="G45" s="33">
        <f t="shared" si="25"/>
        <v>5391625</v>
      </c>
      <c r="H45" s="33">
        <f t="shared" si="25"/>
        <v>5391625</v>
      </c>
      <c r="I45" s="33">
        <f t="shared" si="25"/>
        <v>5391625</v>
      </c>
      <c r="J45" s="33">
        <f t="shared" si="25"/>
        <v>5391625</v>
      </c>
      <c r="K45" s="33">
        <f t="shared" si="25"/>
        <v>5391625</v>
      </c>
      <c r="L45" s="33">
        <f t="shared" si="25"/>
        <v>5391625</v>
      </c>
      <c r="M45" s="33">
        <f t="shared" si="25"/>
        <v>5391625</v>
      </c>
      <c r="N45" s="33">
        <f t="shared" si="25"/>
        <v>5391625</v>
      </c>
      <c r="O45" s="33">
        <f t="shared" si="25"/>
        <v>5391625</v>
      </c>
      <c r="P45" s="9">
        <f t="shared" si="14"/>
        <v>64699500</v>
      </c>
    </row>
    <row r="46" spans="2:16" ht="18" customHeight="1" x14ac:dyDescent="0.2">
      <c r="B46" s="14" t="s">
        <v>62</v>
      </c>
      <c r="C46" s="9"/>
      <c r="D46" s="33">
        <f t="shared" ref="D46:O46" si="26">400000/12</f>
        <v>33333.333333333336</v>
      </c>
      <c r="E46" s="33">
        <f t="shared" si="26"/>
        <v>33333.333333333336</v>
      </c>
      <c r="F46" s="33">
        <f t="shared" si="26"/>
        <v>33333.333333333336</v>
      </c>
      <c r="G46" s="33">
        <f t="shared" si="26"/>
        <v>33333.333333333336</v>
      </c>
      <c r="H46" s="33">
        <f t="shared" si="26"/>
        <v>33333.333333333336</v>
      </c>
      <c r="I46" s="33">
        <f t="shared" si="26"/>
        <v>33333.333333333336</v>
      </c>
      <c r="J46" s="33">
        <f t="shared" si="26"/>
        <v>33333.333333333336</v>
      </c>
      <c r="K46" s="33">
        <f t="shared" si="26"/>
        <v>33333.333333333336</v>
      </c>
      <c r="L46" s="33">
        <f t="shared" si="26"/>
        <v>33333.333333333336</v>
      </c>
      <c r="M46" s="33">
        <f t="shared" si="26"/>
        <v>33333.333333333336</v>
      </c>
      <c r="N46" s="33">
        <f t="shared" si="26"/>
        <v>33333.333333333336</v>
      </c>
      <c r="O46" s="33">
        <f t="shared" si="26"/>
        <v>33333.333333333336</v>
      </c>
      <c r="P46" s="9">
        <f t="shared" si="14"/>
        <v>399999.99999999994</v>
      </c>
    </row>
    <row r="47" spans="2:16" ht="18" customHeight="1" x14ac:dyDescent="0.2">
      <c r="B47" s="15" t="s">
        <v>10</v>
      </c>
      <c r="C47" s="33"/>
      <c r="D47" s="33">
        <f t="shared" ref="D47:O47" si="27">1000000/12</f>
        <v>83333.333333333328</v>
      </c>
      <c r="E47" s="33">
        <f t="shared" si="27"/>
        <v>83333.333333333328</v>
      </c>
      <c r="F47" s="33">
        <f t="shared" si="27"/>
        <v>83333.333333333328</v>
      </c>
      <c r="G47" s="33">
        <f t="shared" si="27"/>
        <v>83333.333333333328</v>
      </c>
      <c r="H47" s="33">
        <f t="shared" si="27"/>
        <v>83333.333333333328</v>
      </c>
      <c r="I47" s="33">
        <f t="shared" si="27"/>
        <v>83333.333333333328</v>
      </c>
      <c r="J47" s="33">
        <f t="shared" si="27"/>
        <v>83333.333333333328</v>
      </c>
      <c r="K47" s="33">
        <f t="shared" si="27"/>
        <v>83333.333333333328</v>
      </c>
      <c r="L47" s="33">
        <f t="shared" si="27"/>
        <v>83333.333333333328</v>
      </c>
      <c r="M47" s="33">
        <f t="shared" si="27"/>
        <v>83333.333333333328</v>
      </c>
      <c r="N47" s="33">
        <f t="shared" si="27"/>
        <v>83333.333333333328</v>
      </c>
      <c r="O47" s="33">
        <f t="shared" si="27"/>
        <v>83333.333333333328</v>
      </c>
      <c r="P47" s="9">
        <f t="shared" si="14"/>
        <v>1000000.0000000001</v>
      </c>
    </row>
    <row r="48" spans="2:16" ht="18" customHeight="1" x14ac:dyDescent="0.2">
      <c r="B48" s="14" t="s">
        <v>63</v>
      </c>
      <c r="C48" s="9"/>
      <c r="D48" s="33">
        <f t="shared" ref="D48:O48" si="28">(39468000+1500000)/12</f>
        <v>3414000</v>
      </c>
      <c r="E48" s="33">
        <f t="shared" si="28"/>
        <v>3414000</v>
      </c>
      <c r="F48" s="33">
        <f t="shared" si="28"/>
        <v>3414000</v>
      </c>
      <c r="G48" s="33">
        <f t="shared" si="28"/>
        <v>3414000</v>
      </c>
      <c r="H48" s="33">
        <f t="shared" si="28"/>
        <v>3414000</v>
      </c>
      <c r="I48" s="33">
        <f t="shared" si="28"/>
        <v>3414000</v>
      </c>
      <c r="J48" s="33">
        <f t="shared" si="28"/>
        <v>3414000</v>
      </c>
      <c r="K48" s="33">
        <f t="shared" si="28"/>
        <v>3414000</v>
      </c>
      <c r="L48" s="33">
        <f t="shared" si="28"/>
        <v>3414000</v>
      </c>
      <c r="M48" s="33">
        <f t="shared" si="28"/>
        <v>3414000</v>
      </c>
      <c r="N48" s="33">
        <f t="shared" si="28"/>
        <v>3414000</v>
      </c>
      <c r="O48" s="33">
        <f t="shared" si="28"/>
        <v>3414000</v>
      </c>
      <c r="P48" s="9">
        <f t="shared" si="14"/>
        <v>40968000</v>
      </c>
    </row>
    <row r="49" spans="2:16" ht="18" customHeight="1" x14ac:dyDescent="0.2">
      <c r="B49" s="15" t="s">
        <v>11</v>
      </c>
      <c r="C49" s="33"/>
      <c r="D49" s="33">
        <f>5000000/12</f>
        <v>416666.66666666669</v>
      </c>
      <c r="E49" s="33">
        <f t="shared" ref="E49:O49" si="29">5000000/12</f>
        <v>416666.66666666669</v>
      </c>
      <c r="F49" s="33">
        <f t="shared" si="29"/>
        <v>416666.66666666669</v>
      </c>
      <c r="G49" s="33">
        <f t="shared" si="29"/>
        <v>416666.66666666669</v>
      </c>
      <c r="H49" s="33">
        <f t="shared" si="29"/>
        <v>416666.66666666669</v>
      </c>
      <c r="I49" s="33">
        <f t="shared" si="29"/>
        <v>416666.66666666669</v>
      </c>
      <c r="J49" s="33">
        <f t="shared" si="29"/>
        <v>416666.66666666669</v>
      </c>
      <c r="K49" s="33">
        <f t="shared" si="29"/>
        <v>416666.66666666669</v>
      </c>
      <c r="L49" s="33">
        <f t="shared" si="29"/>
        <v>416666.66666666669</v>
      </c>
      <c r="M49" s="33">
        <f t="shared" si="29"/>
        <v>416666.66666666669</v>
      </c>
      <c r="N49" s="33">
        <f t="shared" si="29"/>
        <v>416666.66666666669</v>
      </c>
      <c r="O49" s="33">
        <f t="shared" si="29"/>
        <v>416666.66666666669</v>
      </c>
      <c r="P49" s="9">
        <f t="shared" si="14"/>
        <v>5000000</v>
      </c>
    </row>
    <row r="50" spans="2:16" ht="18" customHeight="1" x14ac:dyDescent="0.2">
      <c r="B50" s="14" t="s">
        <v>12</v>
      </c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9">
        <f t="shared" si="14"/>
        <v>0</v>
      </c>
    </row>
    <row r="51" spans="2:16" ht="18" customHeight="1" x14ac:dyDescent="0.2">
      <c r="B51" s="15" t="s">
        <v>68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>
        <f t="shared" si="14"/>
        <v>0</v>
      </c>
    </row>
    <row r="52" spans="2:16" ht="18" customHeight="1" x14ac:dyDescent="0.2">
      <c r="B52" s="14" t="s">
        <v>13</v>
      </c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>
        <f t="shared" si="14"/>
        <v>0</v>
      </c>
    </row>
    <row r="53" spans="2:16" ht="18" customHeight="1" x14ac:dyDescent="0.2">
      <c r="B53" s="14" t="s">
        <v>64</v>
      </c>
      <c r="C53" s="33"/>
      <c r="D53" s="33">
        <f>(('2026'!P23-('2026'!P59-'2026'!P45))*0.1)/12</f>
        <v>1409078.6404381732</v>
      </c>
      <c r="E53" s="33">
        <f>(('2026'!P23-('2026'!P59-'2026'!P45))*0.1)/12</f>
        <v>1409078.6404381732</v>
      </c>
      <c r="F53" s="33">
        <f>(('2026'!P23-('2026'!P59-'2026'!P45))*0.1)/12</f>
        <v>1409078.6404381732</v>
      </c>
      <c r="G53" s="33">
        <f>(('2026'!P23-('2026'!P59-'2026'!P45))*0.1)/12</f>
        <v>1409078.6404381732</v>
      </c>
      <c r="H53" s="33">
        <f>(('2026'!P23-('2026'!P59-'2026'!P45))*0.1)/12</f>
        <v>1409078.6404381732</v>
      </c>
      <c r="I53" s="33">
        <f>(('2026'!P23-('2026'!P59-'2026'!P45))*0.1)/12</f>
        <v>1409078.6404381732</v>
      </c>
      <c r="J53" s="33">
        <f>(('2026'!P23-('2026'!P59-'2026'!P45))*0.1)/12</f>
        <v>1409078.6404381732</v>
      </c>
      <c r="K53" s="33">
        <f>(('2026'!P23-('2026'!P59-'2026'!P45))*0.1)/12</f>
        <v>1409078.6404381732</v>
      </c>
      <c r="L53" s="33">
        <f>(('2026'!P23-('2026'!P59-'2026'!P45))*0.1)/12</f>
        <v>1409078.6404381732</v>
      </c>
      <c r="M53" s="33">
        <f>(('2026'!P23-('2026'!P59-'2026'!P45))*0.1)/12</f>
        <v>1409078.6404381732</v>
      </c>
      <c r="N53" s="33">
        <f>(('2026'!P23-('2026'!P59-'2026'!P45))*0.1)/12</f>
        <v>1409078.6404381732</v>
      </c>
      <c r="O53" s="33">
        <f>(('2026'!P23-('2026'!P59-'2026'!P45))*0.1)/12</f>
        <v>1409078.6404381732</v>
      </c>
      <c r="P53" s="9">
        <f t="shared" si="14"/>
        <v>16908943.685258079</v>
      </c>
    </row>
    <row r="54" spans="2:16" ht="18" customHeight="1" x14ac:dyDescent="0.2">
      <c r="B54" s="14" t="s">
        <v>72</v>
      </c>
      <c r="C54" s="9"/>
      <c r="D54" s="33">
        <f t="shared" ref="D54:O54" si="30">400000/12</f>
        <v>33333.333333333336</v>
      </c>
      <c r="E54" s="33">
        <f t="shared" si="30"/>
        <v>33333.333333333336</v>
      </c>
      <c r="F54" s="33">
        <f t="shared" si="30"/>
        <v>33333.333333333336</v>
      </c>
      <c r="G54" s="33">
        <f t="shared" si="30"/>
        <v>33333.333333333336</v>
      </c>
      <c r="H54" s="33">
        <f t="shared" si="30"/>
        <v>33333.333333333336</v>
      </c>
      <c r="I54" s="33">
        <f t="shared" si="30"/>
        <v>33333.333333333336</v>
      </c>
      <c r="J54" s="33">
        <f t="shared" si="30"/>
        <v>33333.333333333336</v>
      </c>
      <c r="K54" s="33">
        <f t="shared" si="30"/>
        <v>33333.333333333336</v>
      </c>
      <c r="L54" s="33">
        <f t="shared" si="30"/>
        <v>33333.333333333336</v>
      </c>
      <c r="M54" s="33">
        <f t="shared" si="30"/>
        <v>33333.333333333336</v>
      </c>
      <c r="N54" s="33">
        <f t="shared" si="30"/>
        <v>33333.333333333336</v>
      </c>
      <c r="O54" s="33">
        <f t="shared" si="30"/>
        <v>33333.333333333336</v>
      </c>
      <c r="P54" s="9">
        <f t="shared" si="14"/>
        <v>399999.99999999994</v>
      </c>
    </row>
    <row r="55" spans="2:16" ht="18" customHeight="1" x14ac:dyDescent="0.2">
      <c r="B55" s="14" t="s">
        <v>71</v>
      </c>
      <c r="C55" s="9"/>
      <c r="D55" s="33">
        <f t="shared" ref="D55:O55" si="31">2000000/12</f>
        <v>166666.66666666666</v>
      </c>
      <c r="E55" s="33">
        <f t="shared" si="31"/>
        <v>166666.66666666666</v>
      </c>
      <c r="F55" s="33">
        <f t="shared" si="31"/>
        <v>166666.66666666666</v>
      </c>
      <c r="G55" s="33">
        <f t="shared" si="31"/>
        <v>166666.66666666666</v>
      </c>
      <c r="H55" s="33">
        <f t="shared" si="31"/>
        <v>166666.66666666666</v>
      </c>
      <c r="I55" s="33">
        <f t="shared" si="31"/>
        <v>166666.66666666666</v>
      </c>
      <c r="J55" s="33">
        <f t="shared" si="31"/>
        <v>166666.66666666666</v>
      </c>
      <c r="K55" s="33">
        <f t="shared" si="31"/>
        <v>166666.66666666666</v>
      </c>
      <c r="L55" s="33">
        <f t="shared" si="31"/>
        <v>166666.66666666666</v>
      </c>
      <c r="M55" s="33">
        <f t="shared" si="31"/>
        <v>166666.66666666666</v>
      </c>
      <c r="N55" s="33">
        <f t="shared" si="31"/>
        <v>166666.66666666666</v>
      </c>
      <c r="O55" s="33">
        <f t="shared" si="31"/>
        <v>166666.66666666666</v>
      </c>
      <c r="P55" s="9">
        <f t="shared" si="14"/>
        <v>2000000.0000000002</v>
      </c>
    </row>
    <row r="56" spans="2:16" ht="18" customHeight="1" x14ac:dyDescent="0.2">
      <c r="B56" s="14" t="s">
        <v>70</v>
      </c>
      <c r="C56" s="9"/>
      <c r="D56" s="9">
        <v>150000</v>
      </c>
      <c r="E56" s="9">
        <v>150000</v>
      </c>
      <c r="F56" s="9">
        <v>150000</v>
      </c>
      <c r="G56" s="9">
        <v>150000</v>
      </c>
      <c r="H56" s="9">
        <v>150000</v>
      </c>
      <c r="I56" s="9">
        <v>150000</v>
      </c>
      <c r="J56" s="9">
        <v>150000</v>
      </c>
      <c r="K56" s="9">
        <v>150000</v>
      </c>
      <c r="L56" s="9">
        <v>150000</v>
      </c>
      <c r="M56" s="9">
        <v>150000</v>
      </c>
      <c r="N56" s="9">
        <v>150000</v>
      </c>
      <c r="O56" s="9">
        <v>150000</v>
      </c>
      <c r="P56" s="9">
        <f t="shared" si="14"/>
        <v>1800000</v>
      </c>
    </row>
    <row r="57" spans="2:16" ht="18" customHeight="1" x14ac:dyDescent="0.2">
      <c r="B57" s="14" t="s">
        <v>35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4"/>
        <v>0</v>
      </c>
    </row>
    <row r="58" spans="2:16" ht="18" customHeight="1" x14ac:dyDescent="0.2">
      <c r="B58" s="15" t="s">
        <v>40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9">
        <f t="shared" si="14"/>
        <v>0</v>
      </c>
    </row>
    <row r="59" spans="2:16" ht="18" customHeight="1" x14ac:dyDescent="0.2">
      <c r="B59" s="16" t="s">
        <v>14</v>
      </c>
      <c r="C59" s="17">
        <f t="shared" ref="C59:P59" si="32">SUM(C27:C58)</f>
        <v>0</v>
      </c>
      <c r="D59" s="17">
        <f t="shared" si="32"/>
        <v>59029399.580438189</v>
      </c>
      <c r="E59" s="17">
        <f t="shared" si="32"/>
        <v>59029399.580438189</v>
      </c>
      <c r="F59" s="17">
        <f t="shared" si="32"/>
        <v>59029399.580438189</v>
      </c>
      <c r="G59" s="17">
        <f t="shared" si="32"/>
        <v>59029399.580438189</v>
      </c>
      <c r="H59" s="17">
        <f t="shared" si="32"/>
        <v>59029399.580438189</v>
      </c>
      <c r="I59" s="17">
        <f t="shared" si="32"/>
        <v>59029399.580438189</v>
      </c>
      <c r="J59" s="17">
        <f t="shared" si="32"/>
        <v>59029399.580438189</v>
      </c>
      <c r="K59" s="17">
        <f t="shared" si="32"/>
        <v>59029399.580438189</v>
      </c>
      <c r="L59" s="17">
        <f t="shared" si="32"/>
        <v>59029399.580438189</v>
      </c>
      <c r="M59" s="17">
        <f t="shared" si="32"/>
        <v>59029399.580438189</v>
      </c>
      <c r="N59" s="17">
        <f t="shared" si="32"/>
        <v>59029399.580438189</v>
      </c>
      <c r="O59" s="17">
        <f t="shared" si="32"/>
        <v>59029399.580438189</v>
      </c>
      <c r="P59" s="17">
        <f t="shared" si="32"/>
        <v>708352794.965258</v>
      </c>
    </row>
    <row r="60" spans="2:16" ht="18" customHeight="1" x14ac:dyDescent="0.2">
      <c r="B60" s="14" t="s">
        <v>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f>P14*0.2</f>
        <v>158058997.20000002</v>
      </c>
      <c r="P60" s="9">
        <f t="shared" ref="P60:P64" si="33">SUM(D60:O60)</f>
        <v>158058997.20000002</v>
      </c>
    </row>
    <row r="61" spans="2:16" ht="18" customHeight="1" x14ac:dyDescent="0.2">
      <c r="B61" s="15" t="s">
        <v>15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9">
        <f t="shared" si="33"/>
        <v>0</v>
      </c>
    </row>
    <row r="62" spans="2:16" ht="18" customHeight="1" x14ac:dyDescent="0.2">
      <c r="B62" s="14" t="s">
        <v>16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33"/>
        <v>0</v>
      </c>
    </row>
    <row r="63" spans="2:16" ht="18" customHeight="1" x14ac:dyDescent="0.2">
      <c r="B63" s="15" t="s">
        <v>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9">
        <f t="shared" si="33"/>
        <v>0</v>
      </c>
    </row>
    <row r="64" spans="2:16" ht="18" customHeight="1" x14ac:dyDescent="0.2">
      <c r="B64" s="14" t="s">
        <v>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>((P23-P59)*0.05)</f>
        <v>5234405.6069645053</v>
      </c>
      <c r="P64" s="9">
        <f t="shared" si="33"/>
        <v>5234405.6069645053</v>
      </c>
    </row>
    <row r="65" spans="2:19" ht="18" customHeight="1" x14ac:dyDescent="0.2">
      <c r="B65" s="16" t="s">
        <v>18</v>
      </c>
      <c r="C65" s="17">
        <f>SUM(C59:C64)</f>
        <v>0</v>
      </c>
      <c r="D65" s="17">
        <f t="shared" ref="D65:P65" si="34">SUM(D59:D64)</f>
        <v>59029399.580438189</v>
      </c>
      <c r="E65" s="17">
        <f t="shared" si="34"/>
        <v>59029399.580438189</v>
      </c>
      <c r="F65" s="17">
        <f t="shared" si="34"/>
        <v>59029399.580438189</v>
      </c>
      <c r="G65" s="17">
        <f t="shared" si="34"/>
        <v>59029399.580438189</v>
      </c>
      <c r="H65" s="17">
        <f t="shared" si="34"/>
        <v>59029399.580438189</v>
      </c>
      <c r="I65" s="17">
        <f t="shared" si="34"/>
        <v>59029399.580438189</v>
      </c>
      <c r="J65" s="17">
        <f t="shared" si="34"/>
        <v>59029399.580438189</v>
      </c>
      <c r="K65" s="17">
        <f t="shared" si="34"/>
        <v>59029399.580438189</v>
      </c>
      <c r="L65" s="17">
        <f t="shared" si="34"/>
        <v>59029399.580438189</v>
      </c>
      <c r="M65" s="17">
        <f t="shared" si="34"/>
        <v>59029399.580438189</v>
      </c>
      <c r="N65" s="17">
        <f t="shared" si="34"/>
        <v>59029399.580438189</v>
      </c>
      <c r="O65" s="17">
        <f t="shared" si="34"/>
        <v>222322802.38740271</v>
      </c>
      <c r="P65" s="17">
        <f t="shared" si="34"/>
        <v>871646197.77222252</v>
      </c>
      <c r="R65" s="35"/>
      <c r="S65" s="36"/>
    </row>
    <row r="66" spans="2:19" ht="18" customHeight="1" x14ac:dyDescent="0.2">
      <c r="B66" s="8" t="s">
        <v>32</v>
      </c>
      <c r="C66" s="17">
        <f t="shared" ref="C66:P66" si="35">(C24-C65)</f>
        <v>0</v>
      </c>
      <c r="D66" s="17">
        <f t="shared" si="35"/>
        <v>106836856.41244879</v>
      </c>
      <c r="E66" s="17">
        <f t="shared" si="35"/>
        <v>114616893.44218278</v>
      </c>
      <c r="F66" s="17">
        <f t="shared" si="35"/>
        <v>122443266.52742535</v>
      </c>
      <c r="G66" s="17">
        <f t="shared" si="35"/>
        <v>130318292.47095197</v>
      </c>
      <c r="H66" s="17">
        <f t="shared" si="35"/>
        <v>138244403.91567683</v>
      </c>
      <c r="I66" s="17">
        <f t="shared" si="35"/>
        <v>146224155.13665986</v>
      </c>
      <c r="J66" s="17">
        <f t="shared" si="35"/>
        <v>154260228.12271392</v>
      </c>
      <c r="K66" s="17">
        <f t="shared" si="35"/>
        <v>162355438.96209261</v>
      </c>
      <c r="L66" s="17">
        <f t="shared" si="35"/>
        <v>170512744.54746217</v>
      </c>
      <c r="M66" s="17">
        <f t="shared" si="35"/>
        <v>181535249.6161221</v>
      </c>
      <c r="N66" s="17">
        <f t="shared" si="35"/>
        <v>192626214.14223695</v>
      </c>
      <c r="O66" s="17">
        <f t="shared" si="35"/>
        <v>40495658.291714907</v>
      </c>
      <c r="P66" s="17">
        <f t="shared" si="35"/>
        <v>40495658.291715264</v>
      </c>
      <c r="R66" s="37"/>
    </row>
    <row r="67" spans="2:19" ht="8.1" customHeight="1" x14ac:dyDescent="0.2">
      <c r="B67" s="7"/>
    </row>
    <row r="68" spans="2:19" ht="18" customHeight="1" x14ac:dyDescent="0.2">
      <c r="B68" s="24" t="s">
        <v>26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9" ht="18" customHeight="1" x14ac:dyDescent="0.2">
      <c r="B69" s="14" t="s">
        <v>19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9" ht="18" customHeight="1" x14ac:dyDescent="0.2">
      <c r="B70" s="15" t="s">
        <v>20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9" ht="18" customHeight="1" x14ac:dyDescent="0.2">
      <c r="B71" s="14" t="s">
        <v>21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9" ht="18" customHeight="1" x14ac:dyDescent="0.2">
      <c r="B72" s="32" t="s">
        <v>22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9" ht="18" customHeight="1" x14ac:dyDescent="0.2">
      <c r="B73" s="14" t="s">
        <v>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9" ht="18" customHeight="1" x14ac:dyDescent="0.2">
      <c r="B74" s="15" t="s">
        <v>27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</sheetData>
  <sheetProtection algorithmName="SHA-512" hashValue="ZnSKpxIZiw9MOvAxI97dLoFSh1xQlgZjoI0MEXeW0hzpvappYG2xyVf8WKcvlC0ZukWu++la3Uqw6LbCfi6/Xg==" saltValue="HRKOQzdZf+POuUGul0XCkw==" spinCount="100000" sheet="1" objects="1" scenarios="1"/>
  <pageMargins left="0" right="0" top="0.5" bottom="0.25" header="0" footer="0"/>
  <pageSetup scale="4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31</vt:i4>
      </vt:variant>
    </vt:vector>
  </HeadingPairs>
  <TitlesOfParts>
    <vt:vector size="62" baseType="lpstr">
      <vt:lpstr>2019</vt:lpstr>
      <vt:lpstr>2020</vt:lpstr>
      <vt:lpstr>2021</vt:lpstr>
      <vt:lpstr>2022</vt:lpstr>
      <vt:lpstr>2023</vt:lpstr>
      <vt:lpstr>2024</vt:lpstr>
      <vt:lpstr>2025</vt:lpstr>
      <vt:lpstr>2026</vt:lpstr>
      <vt:lpstr>2027</vt:lpstr>
      <vt:lpstr>2028</vt:lpstr>
      <vt:lpstr>2029</vt:lpstr>
      <vt:lpstr>2030</vt:lpstr>
      <vt:lpstr>2031</vt:lpstr>
      <vt:lpstr>2032</vt:lpstr>
      <vt:lpstr>2033</vt:lpstr>
      <vt:lpstr>2034</vt:lpstr>
      <vt:lpstr>2035</vt:lpstr>
      <vt:lpstr>2036</vt:lpstr>
      <vt:lpstr>2037</vt:lpstr>
      <vt:lpstr>2038</vt:lpstr>
      <vt:lpstr>2039</vt:lpstr>
      <vt:lpstr>2040</vt:lpstr>
      <vt:lpstr>2041</vt:lpstr>
      <vt:lpstr>2042</vt:lpstr>
      <vt:lpstr>2043</vt:lpstr>
      <vt:lpstr>2044</vt:lpstr>
      <vt:lpstr>2045</vt:lpstr>
      <vt:lpstr>2046</vt:lpstr>
      <vt:lpstr>2047</vt:lpstr>
      <vt:lpstr>2048</vt:lpstr>
      <vt:lpstr>2049</vt:lpstr>
      <vt:lpstr>'2019'!Print_Titles</vt:lpstr>
      <vt:lpstr>'2020'!Print_Titles</vt:lpstr>
      <vt:lpstr>'2021'!Print_Titles</vt:lpstr>
      <vt:lpstr>'2022'!Print_Titles</vt:lpstr>
      <vt:lpstr>'2023'!Print_Titles</vt:lpstr>
      <vt:lpstr>'2024'!Print_Titles</vt:lpstr>
      <vt:lpstr>'2025'!Print_Titles</vt:lpstr>
      <vt:lpstr>'2026'!Print_Titles</vt:lpstr>
      <vt:lpstr>'2027'!Print_Titles</vt:lpstr>
      <vt:lpstr>'2028'!Print_Titles</vt:lpstr>
      <vt:lpstr>'2029'!Print_Titles</vt:lpstr>
      <vt:lpstr>'2030'!Print_Titles</vt:lpstr>
      <vt:lpstr>'2031'!Print_Titles</vt:lpstr>
      <vt:lpstr>'2032'!Print_Titles</vt:lpstr>
      <vt:lpstr>'2033'!Print_Titles</vt:lpstr>
      <vt:lpstr>'2034'!Print_Titles</vt:lpstr>
      <vt:lpstr>'2035'!Print_Titles</vt:lpstr>
      <vt:lpstr>'2036'!Print_Titles</vt:lpstr>
      <vt:lpstr>'2037'!Print_Titles</vt:lpstr>
      <vt:lpstr>'2038'!Print_Titles</vt:lpstr>
      <vt:lpstr>'2039'!Print_Titles</vt:lpstr>
      <vt:lpstr>'2040'!Print_Titles</vt:lpstr>
      <vt:lpstr>'2041'!Print_Titles</vt:lpstr>
      <vt:lpstr>'2042'!Print_Titles</vt:lpstr>
      <vt:lpstr>'2043'!Print_Titles</vt:lpstr>
      <vt:lpstr>'2044'!Print_Titles</vt:lpstr>
      <vt:lpstr>'2045'!Print_Titles</vt:lpstr>
      <vt:lpstr>'2046'!Print_Titles</vt:lpstr>
      <vt:lpstr>'2047'!Print_Titles</vt:lpstr>
      <vt:lpstr>'2048'!Print_Titles</vt:lpstr>
      <vt:lpstr>'2049'!Print_Titles</vt:lpstr>
    </vt:vector>
  </TitlesOfParts>
  <Company>Service Corps of Retired Executives (SCORE®)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P Brown</dc:creator>
  <cp:lastModifiedBy>Evan</cp:lastModifiedBy>
  <cp:lastPrinted>2019-05-14T21:27:50Z</cp:lastPrinted>
  <dcterms:created xsi:type="dcterms:W3CDTF">2001-02-13T23:13:55Z</dcterms:created>
  <dcterms:modified xsi:type="dcterms:W3CDTF">2019-06-17T19:19:11Z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TC010175121033</vt:lpwstr>
  </property>
</Properties>
</file>